
<file path=[Content_Types].xml><?xml version="1.0" encoding="utf-8"?>
<Types xmlns="http://schemas.openxmlformats.org/package/2006/content-types">
  <Default Extension="bin" ContentType="application/vnd.openxmlformats-officedocument.spreadsheetml.printerSettings"/>
  <Default Extension="emf" ContentType="image/x-emf"/>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harts/chart1.xml" ContentType="application/vnd.openxmlformats-officedocument.drawingml.chart+xml"/>
  <Override PartName="/xl/charts/chart2.xml" ContentType="application/vnd.openxmlformats-officedocument.drawingml.chart+xml"/>
  <Override PartName="/xl/drawings/drawing2.xml" ContentType="application/vnd.openxmlformats-officedocument.drawing+xml"/>
  <Override PartName="/xl/charts/chart3.xml" ContentType="application/vnd.openxmlformats-officedocument.drawingml.chart+xml"/>
  <Override PartName="/xl/drawings/drawing3.xml" ContentType="application/vnd.openxmlformats-officedocument.drawingml.chartshapes+xml"/>
  <Override PartName="/xl/drawings/drawing4.xml" ContentType="application/vnd.openxmlformats-officedocument.drawing+xml"/>
  <Override PartName="/xl/drawings/drawing5.xml" ContentType="application/vnd.openxmlformats-officedocument.drawing+xml"/>
  <Override PartName="/xl/charts/chart4.xml" ContentType="application/vnd.openxmlformats-officedocument.drawingml.chart+xml"/>
  <Override PartName="/xl/drawings/drawing6.xml" ContentType="application/vnd.openxmlformats-officedocument.drawing+xml"/>
  <Override PartName="/xl/charts/chart5.xml" ContentType="application/vnd.openxmlformats-officedocument.drawingml.chart+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xl/charts/colors1.xml" ContentType="application/vnd.ms-office.chartcolorstyle+xml"/>
  <Override PartName="/xl/charts/style1.xml" ContentType="application/vnd.ms-office.chartstyle+xml"/>
  <Override PartName="/xl/charts/colors2.xml" ContentType="application/vnd.ms-office.chartcolorstyle+xml"/>
  <Override PartName="/xl/charts/style2.xml" ContentType="application/vnd.ms-office.chartstyle+xml"/>
  <Override PartName="/xl/charts/style3.xml" ContentType="application/vnd.ms-office.chartstyle+xml"/>
  <Override PartName="/xl/charts/colors3.xml" ContentType="application/vnd.ms-office.chartcolorstyle+xml"/>
  <Override PartName="/xl/charts/colors4.xml" ContentType="application/vnd.ms-office.chartcolorstyle+xml"/>
  <Override PartName="/xl/charts/style4.xml" ContentType="application/vnd.ms-office.chartstyle+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bookViews>
    <workbookView xWindow="-120" yWindow="-120" windowWidth="20730" windowHeight="11160" activeTab="5"/>
  </bookViews>
  <sheets>
    <sheet name="Expo Arg Citricos a sem 30" sheetId="1" r:id="rId1"/>
    <sheet name="Expo Limon Mercados acum sem 30" sheetId="2" r:id="rId2"/>
    <sheet name="Tn en pallets despa" sheetId="8" r:id="rId3"/>
    <sheet name="Cargas RSA y ARG" sheetId="3" r:id="rId4"/>
    <sheet name="Comparativo expo RSA y ARG" sheetId="4" r:id="rId5"/>
    <sheet name="Resumen Semanal destinos" sheetId="9" r:id="rId6"/>
  </sheets>
  <calcPr calcId="145621"/>
</workbook>
</file>

<file path=xl/calcChain.xml><?xml version="1.0" encoding="utf-8"?>
<calcChain xmlns="http://schemas.openxmlformats.org/spreadsheetml/2006/main">
  <c r="P10" i="8" l="1"/>
  <c r="P11" i="8"/>
  <c r="C10" i="8"/>
  <c r="P9" i="8"/>
  <c r="M8" i="9" l="1"/>
  <c r="L8" i="9"/>
  <c r="C8" i="9"/>
  <c r="D7" i="9"/>
  <c r="E7" i="9" s="1"/>
  <c r="F7" i="9" s="1"/>
  <c r="G7" i="9" s="1"/>
  <c r="H7" i="9" s="1"/>
  <c r="I7" i="9" s="1"/>
  <c r="J7" i="9" s="1"/>
  <c r="K7" i="9" s="1"/>
  <c r="D6" i="9"/>
  <c r="E6" i="9" s="1"/>
  <c r="F6" i="9" s="1"/>
  <c r="G6" i="9" s="1"/>
  <c r="H6" i="9" s="1"/>
  <c r="I6" i="9" s="1"/>
  <c r="J6" i="9" s="1"/>
  <c r="K6" i="9" s="1"/>
  <c r="D5" i="9"/>
  <c r="E5" i="9" s="1"/>
  <c r="D4" i="9"/>
  <c r="D10" i="9" s="1"/>
  <c r="E11" i="9" l="1"/>
  <c r="F5" i="9"/>
  <c r="D11" i="9"/>
  <c r="E4" i="9"/>
  <c r="D8" i="9"/>
  <c r="D9" i="9" s="1"/>
  <c r="E10" i="9" l="1"/>
  <c r="E8" i="9"/>
  <c r="E9" i="9" s="1"/>
  <c r="F4" i="9"/>
  <c r="F11" i="9"/>
  <c r="G5" i="9"/>
  <c r="H5" i="9" l="1"/>
  <c r="G11" i="9"/>
  <c r="F8" i="9"/>
  <c r="F9" i="9" s="1"/>
  <c r="G4" i="9"/>
  <c r="F10" i="9"/>
  <c r="I5" i="9" l="1"/>
  <c r="H11" i="9"/>
  <c r="G8" i="9"/>
  <c r="G9" i="9" s="1"/>
  <c r="H4" i="9"/>
  <c r="G10" i="9"/>
  <c r="H10" i="9" l="1"/>
  <c r="H8" i="9"/>
  <c r="H9" i="9" s="1"/>
  <c r="I4" i="9"/>
  <c r="I11" i="9"/>
  <c r="J5" i="9"/>
  <c r="I10" i="9" l="1"/>
  <c r="I8" i="9"/>
  <c r="I9" i="9" s="1"/>
  <c r="J4" i="9"/>
  <c r="J11" i="9"/>
  <c r="K5" i="9"/>
  <c r="J8" i="9" l="1"/>
  <c r="J9" i="9" s="1"/>
  <c r="K4" i="9"/>
  <c r="K8" i="9" s="1"/>
  <c r="J10" i="9"/>
  <c r="L34" i="8"/>
  <c r="K34" i="8"/>
  <c r="J34" i="8"/>
  <c r="I34" i="8"/>
  <c r="H34" i="8"/>
  <c r="G34" i="8"/>
  <c r="F34" i="8"/>
  <c r="E34" i="8"/>
  <c r="D34" i="8"/>
  <c r="C34" i="8"/>
  <c r="P33" i="8"/>
  <c r="P32" i="8"/>
  <c r="P31" i="8"/>
  <c r="L26" i="8"/>
  <c r="K26" i="8"/>
  <c r="J26" i="8"/>
  <c r="I26" i="8"/>
  <c r="H26" i="8"/>
  <c r="G26" i="8"/>
  <c r="F26" i="8"/>
  <c r="E26" i="8"/>
  <c r="D26" i="8"/>
  <c r="C26" i="8"/>
  <c r="P25" i="8"/>
  <c r="P24" i="8"/>
  <c r="P23" i="8"/>
  <c r="P22" i="8"/>
  <c r="D10" i="8"/>
  <c r="E10" i="8"/>
  <c r="F10" i="8"/>
  <c r="G10" i="8"/>
  <c r="H10" i="8"/>
  <c r="I10" i="8"/>
  <c r="J10" i="8"/>
  <c r="K10" i="8"/>
  <c r="P6" i="8"/>
  <c r="P7" i="8"/>
  <c r="P8" i="8"/>
  <c r="P5" i="8"/>
  <c r="J24" i="3"/>
  <c r="H23" i="3"/>
  <c r="I24" i="3"/>
  <c r="H22" i="3"/>
  <c r="P34" i="8" l="1"/>
  <c r="P26" i="8"/>
  <c r="H24" i="3"/>
  <c r="P36" i="8" l="1"/>
  <c r="Q13" i="3"/>
  <c r="Q14" i="3" s="1"/>
  <c r="S13" i="3"/>
  <c r="R13" i="3"/>
  <c r="H10" i="3"/>
  <c r="H11" i="3"/>
  <c r="H12" i="3"/>
  <c r="H9" i="3"/>
  <c r="I9" i="3"/>
  <c r="E12" i="2"/>
  <c r="E18" i="2"/>
  <c r="H8" i="2"/>
  <c r="H13" i="3" l="1"/>
  <c r="E19" i="2"/>
  <c r="I8" i="2" l="1"/>
  <c r="D10" i="3" l="1"/>
  <c r="J13" i="3" l="1"/>
  <c r="R14" i="3"/>
  <c r="J12" i="3"/>
  <c r="J11" i="3"/>
  <c r="J10" i="3"/>
  <c r="J9" i="3"/>
  <c r="I10" i="3"/>
  <c r="D10" i="4" s="1"/>
  <c r="D6" i="4"/>
  <c r="I13" i="3"/>
  <c r="D14" i="4" s="1"/>
  <c r="I12" i="3"/>
  <c r="D12" i="4" s="1"/>
  <c r="I11" i="3"/>
  <c r="D8" i="4" s="1"/>
  <c r="D19" i="3"/>
  <c r="D17" i="3"/>
  <c r="D16" i="3"/>
  <c r="D15" i="3"/>
  <c r="D14" i="3"/>
  <c r="D12" i="3"/>
  <c r="D11" i="3"/>
  <c r="D9" i="3"/>
  <c r="M17" i="2"/>
  <c r="M16" i="2"/>
  <c r="M15" i="2"/>
  <c r="M14" i="2"/>
  <c r="M13" i="2"/>
  <c r="M11" i="2"/>
  <c r="M10" i="2"/>
  <c r="M9" i="2"/>
  <c r="M8" i="2"/>
  <c r="L8" i="2"/>
  <c r="L17" i="2"/>
  <c r="L16" i="2"/>
  <c r="L15" i="2"/>
  <c r="L14" i="2"/>
  <c r="L13" i="2"/>
  <c r="L11" i="2"/>
  <c r="L10" i="2"/>
  <c r="L9" i="2"/>
  <c r="K17" i="2"/>
  <c r="K16" i="2"/>
  <c r="K15" i="2"/>
  <c r="K14" i="2"/>
  <c r="K13" i="2"/>
  <c r="K11" i="2"/>
  <c r="K10" i="2"/>
  <c r="K9" i="2"/>
  <c r="K8" i="2"/>
  <c r="J17" i="2"/>
  <c r="J16" i="2"/>
  <c r="J15" i="2"/>
  <c r="J14" i="2"/>
  <c r="J13" i="2"/>
  <c r="J11" i="2"/>
  <c r="J10" i="2"/>
  <c r="J9" i="2"/>
  <c r="J8" i="2"/>
  <c r="I17" i="2"/>
  <c r="I16" i="2"/>
  <c r="I15" i="2"/>
  <c r="I14" i="2"/>
  <c r="I11" i="2"/>
  <c r="I10" i="2"/>
  <c r="I9" i="2"/>
  <c r="H17" i="2"/>
  <c r="H16" i="2"/>
  <c r="H15" i="2"/>
  <c r="H14" i="2"/>
  <c r="H13" i="2"/>
  <c r="H11" i="2"/>
  <c r="H10" i="2"/>
  <c r="H9" i="2"/>
  <c r="D18" i="2"/>
  <c r="D12" i="2"/>
  <c r="C18" i="2"/>
  <c r="C12" i="2"/>
  <c r="D13" i="3" l="1"/>
  <c r="F12" i="2" l="1"/>
  <c r="L12" i="2" s="1"/>
  <c r="G12" i="2"/>
  <c r="G18" i="2"/>
  <c r="M18" i="2" s="1"/>
  <c r="M12" i="2" l="1"/>
  <c r="J12" i="2"/>
  <c r="G19" i="2"/>
  <c r="C19" i="2"/>
  <c r="I13" i="2"/>
  <c r="I12" i="2" s="1"/>
  <c r="D20" i="3" l="1"/>
  <c r="D21" i="3" s="1"/>
  <c r="G16" i="1" l="1"/>
  <c r="G14" i="1"/>
  <c r="G15" i="1"/>
  <c r="F17" i="1"/>
  <c r="E17" i="1"/>
  <c r="D17" i="1"/>
  <c r="C17" i="1"/>
  <c r="I14" i="3"/>
  <c r="S14" i="3"/>
  <c r="H14" i="3" l="1"/>
  <c r="D19" i="2"/>
  <c r="J14" i="3"/>
  <c r="D13" i="4" l="1"/>
  <c r="D11" i="4"/>
  <c r="F11" i="4" l="1"/>
  <c r="F13" i="4"/>
  <c r="E13" i="4"/>
  <c r="E11" i="4"/>
  <c r="F18" i="2"/>
  <c r="H18" i="2"/>
  <c r="L18" i="2" l="1"/>
  <c r="I18" i="2"/>
  <c r="J18" i="2"/>
  <c r="K18" i="2"/>
  <c r="D9" i="4"/>
  <c r="F9" i="4" s="1"/>
  <c r="F19" i="2"/>
  <c r="D5" i="4"/>
  <c r="K12" i="2" l="1"/>
  <c r="H12" i="2"/>
  <c r="H19" i="2"/>
  <c r="M19" i="2"/>
  <c r="J19" i="2"/>
  <c r="I19" i="2"/>
  <c r="L19" i="2"/>
  <c r="E9" i="4"/>
  <c r="E5" i="4"/>
  <c r="F5" i="4"/>
  <c r="D7" i="4"/>
  <c r="F7" i="4" s="1"/>
  <c r="K19" i="2" l="1"/>
  <c r="E7" i="4"/>
  <c r="G11" i="1" l="1"/>
  <c r="G12" i="1"/>
  <c r="G13" i="1"/>
  <c r="G10" i="1"/>
  <c r="G17" i="1" l="1"/>
  <c r="E18" i="1" l="1"/>
  <c r="D18" i="1"/>
  <c r="F18" i="1"/>
  <c r="C18" i="1"/>
  <c r="G18" i="1" l="1"/>
</calcChain>
</file>

<file path=xl/sharedStrings.xml><?xml version="1.0" encoding="utf-8"?>
<sst xmlns="http://schemas.openxmlformats.org/spreadsheetml/2006/main" count="197" uniqueCount="115">
  <si>
    <t>Cargado Real</t>
  </si>
  <si>
    <t>Meses de Carga</t>
  </si>
  <si>
    <t>Limon</t>
  </si>
  <si>
    <t>Pomelo</t>
  </si>
  <si>
    <t>Naranja</t>
  </si>
  <si>
    <t>Mandarina</t>
  </si>
  <si>
    <t>Total</t>
  </si>
  <si>
    <t>Enero</t>
  </si>
  <si>
    <t>Febrero</t>
  </si>
  <si>
    <t>Marzo</t>
  </si>
  <si>
    <t>Abril</t>
  </si>
  <si>
    <t>Mayo</t>
  </si>
  <si>
    <t>% Sobre el total</t>
  </si>
  <si>
    <t>Destinos</t>
  </si>
  <si>
    <t>Grecia y Balcanes</t>
  </si>
  <si>
    <t>Iberica</t>
  </si>
  <si>
    <t>Italia</t>
  </si>
  <si>
    <t>Norte Europa</t>
  </si>
  <si>
    <t>Sub Total UE</t>
  </si>
  <si>
    <t>Rusia</t>
  </si>
  <si>
    <t>Odessa-Ucrania</t>
  </si>
  <si>
    <t>USA</t>
  </si>
  <si>
    <t>Otros Destinos</t>
  </si>
  <si>
    <t>Reino Unido</t>
  </si>
  <si>
    <t>(en toneladas)</t>
  </si>
  <si>
    <t>Variación % Año 2021 vs:</t>
  </si>
  <si>
    <t xml:space="preserve">Sub Total </t>
  </si>
  <si>
    <t>Aclaraciones:</t>
  </si>
  <si>
    <t>Cajas 15 kilos</t>
  </si>
  <si>
    <t>Reino unido</t>
  </si>
  <si>
    <t>Union Europea</t>
  </si>
  <si>
    <t>Otros</t>
  </si>
  <si>
    <t>Argentina</t>
  </si>
  <si>
    <t>RSA</t>
  </si>
  <si>
    <t>Tn</t>
  </si>
  <si>
    <t>Sub Total</t>
  </si>
  <si>
    <t>Canadá</t>
  </si>
  <si>
    <t xml:space="preserve">Otros Destinos </t>
  </si>
  <si>
    <t xml:space="preserve">Aclaraciones: </t>
  </si>
  <si>
    <t>Otros Destinos:  incluye  Middle East, Far East, America Sur</t>
  </si>
  <si>
    <t>Variación en TN Año 2021 vs:</t>
  </si>
  <si>
    <t>% Arg vs RSA</t>
  </si>
  <si>
    <t>TN Arg vs RSA</t>
  </si>
  <si>
    <t xml:space="preserve">Junio </t>
  </si>
  <si>
    <t>Total Cargado (TN)</t>
  </si>
  <si>
    <t>Total Exportado Anual</t>
  </si>
  <si>
    <t>Otros Destinos Argentina:  incluye  Middle East, Far East, America Sur</t>
  </si>
  <si>
    <t xml:space="preserve"> Otros Destinos RSA incluye: South East Asia, Middle East, Africa and Islands, Asia</t>
  </si>
  <si>
    <t>*Información del SENASA ( mercadería certificada)</t>
  </si>
  <si>
    <t>UE</t>
  </si>
  <si>
    <t>Año 2021</t>
  </si>
  <si>
    <t>Año 2022</t>
  </si>
  <si>
    <t>Año 2020</t>
  </si>
  <si>
    <t>2021 - Acum sem 29</t>
  </si>
  <si>
    <t>Exportaciones de ARGENTINA Y RSA a ----- U.E - UK - RUSIA - USA - Otros… W 29</t>
  </si>
  <si>
    <t>Exportacion Argentina de Citricos a sem 30</t>
  </si>
  <si>
    <t>Julio 30/07</t>
  </si>
  <si>
    <t>Total Acum Sem 30</t>
  </si>
  <si>
    <t>Total Expo Limon (w 30)</t>
  </si>
  <si>
    <t>30 de Julio</t>
  </si>
  <si>
    <t>Acumulado a semana 30</t>
  </si>
  <si>
    <t>2021 - Acum sem 30</t>
  </si>
  <si>
    <t>Total Cargado Limones Argentina sem 30</t>
  </si>
  <si>
    <t>Cargas Argentina       Acumulado                            sem 30</t>
  </si>
  <si>
    <t>Semana 29</t>
  </si>
  <si>
    <t>Semana 28</t>
  </si>
  <si>
    <t>Cargas de RSA Acumulado Sem 29</t>
  </si>
  <si>
    <t>Total Cargado Limones SUDAFRICA sem 29</t>
  </si>
  <si>
    <t>Norte America</t>
  </si>
  <si>
    <t>Europa</t>
  </si>
  <si>
    <t>Total Cargado Limones CHILE sem 29</t>
  </si>
  <si>
    <t>Cargas de CHILE Acumulado Sem 29</t>
  </si>
  <si>
    <t>Provincia</t>
  </si>
  <si>
    <t>Buenos Aires</t>
  </si>
  <si>
    <t>Corrientes</t>
  </si>
  <si>
    <t>Jujuy</t>
  </si>
  <si>
    <t>Salta</t>
  </si>
  <si>
    <t>Tucuman</t>
  </si>
  <si>
    <t>Tn a UE</t>
  </si>
  <si>
    <t>Tn a CHL</t>
  </si>
  <si>
    <t>Tn a BRA</t>
  </si>
  <si>
    <t>Tn a CHN</t>
  </si>
  <si>
    <t>Tn a COL</t>
  </si>
  <si>
    <t>Tn a KOR</t>
  </si>
  <si>
    <t>Tn a MEX</t>
  </si>
  <si>
    <t>Tn a PHL</t>
  </si>
  <si>
    <t>Tn a USA</t>
  </si>
  <si>
    <t>Tn A OD</t>
  </si>
  <si>
    <t>TOTAL</t>
  </si>
  <si>
    <t>Toneladas en Pallets Despachadas NARANJA</t>
  </si>
  <si>
    <t>Entre Rios</t>
  </si>
  <si>
    <t>TOTAL NARANJA</t>
  </si>
  <si>
    <t>Toneladas en Pallets Despachadas MANDARINA</t>
  </si>
  <si>
    <t>TOTAL MANDARINA</t>
  </si>
  <si>
    <t>Misiones</t>
  </si>
  <si>
    <t xml:space="preserve">TOTAL GENERAL TN DESPACHADAS, LIMON, NARANJA Y MANDARINA </t>
  </si>
  <si>
    <t>Toneladas en Pallets Despachadas LIMON acumulado al 01-08-2021</t>
  </si>
  <si>
    <t>DESTINO / W</t>
  </si>
  <si>
    <t>ARG</t>
  </si>
  <si>
    <t>RUSIA</t>
  </si>
  <si>
    <t>OTROS DESTINOS</t>
  </si>
  <si>
    <t>DIF TOTAL</t>
  </si>
  <si>
    <t>DIF USA</t>
  </si>
  <si>
    <t>DIF UE</t>
  </si>
  <si>
    <t>Total Limon "certificado"</t>
  </si>
  <si>
    <r>
      <t xml:space="preserve">Destino Exportac.Argentina </t>
    </r>
    <r>
      <rPr>
        <b/>
        <u/>
        <sz val="16"/>
        <rFont val="Century Gothic"/>
        <family val="2"/>
      </rPr>
      <t>Limones</t>
    </r>
    <r>
      <rPr>
        <b/>
        <sz val="16"/>
        <rFont val="Century Gothic"/>
        <family val="2"/>
      </rPr>
      <t xml:space="preserve"> a:</t>
    </r>
  </si>
  <si>
    <t>*Otros Destinos:  incluye Canada, Middle East, Far East, America Sur</t>
  </si>
  <si>
    <t>*Otros Destinos</t>
  </si>
  <si>
    <t>Tn a Rusia</t>
  </si>
  <si>
    <t>TOTAL LIMON TN Pallets DESPACHADOS</t>
  </si>
  <si>
    <t>* Solo figuran mercados con restricciones.</t>
  </si>
  <si>
    <t>Tn U.K</t>
  </si>
  <si>
    <t>Nota: Los valores que figura en rojo son datos obtenidos de la base del SENASA "fruta certificada", ya que al ser paises que no tienen Protocolo con restricciones no figuran en el SITC - Fruta despachada.</t>
  </si>
  <si>
    <t xml:space="preserve">*Otros Destinos:  incluye Canada, Middle East, Far East, America Sur (se descontó del total de O.D: China, PHL, Mex, Bras) </t>
  </si>
  <si>
    <t>Fuente: Sistema Informatico de Trazabilidad Citricola (SITC)</t>
  </si>
</sst>
</file>

<file path=xl/styles.xml><?xml version="1.0" encoding="utf-8"?>
<styleSheet xmlns="http://schemas.openxmlformats.org/spreadsheetml/2006/main" xmlns:mc="http://schemas.openxmlformats.org/markup-compatibility/2006" xmlns:x14ac="http://schemas.microsoft.com/office/spreadsheetml/2009/9/ac" mc:Ignorable="x14ac">
  <numFmts count="4">
    <numFmt numFmtId="43" formatCode="_-* #,##0.00\ _€_-;\-* #,##0.00\ _€_-;_-* &quot;-&quot;??\ _€_-;_-@_-"/>
    <numFmt numFmtId="164" formatCode="_-* #,##0.00_-;\-* #,##0.00_-;_-* &quot;-&quot;??_-;_-@_-"/>
    <numFmt numFmtId="165" formatCode="&quot;Sem&quot;0"/>
    <numFmt numFmtId="166" formatCode="_-* #,##0_-;\-* #,##0_-;_-* &quot;-&quot;??_-;_-@_-"/>
  </numFmts>
  <fonts count="49" x14ac:knownFonts="1">
    <font>
      <sz val="11"/>
      <color theme="1"/>
      <name val="Calibri"/>
      <family val="2"/>
      <scheme val="minor"/>
    </font>
    <font>
      <b/>
      <sz val="11"/>
      <color theme="1"/>
      <name val="Calibri Light"/>
      <family val="2"/>
    </font>
    <font>
      <sz val="11"/>
      <color theme="1"/>
      <name val="Calibri"/>
      <family val="2"/>
      <scheme val="minor"/>
    </font>
    <font>
      <b/>
      <sz val="14"/>
      <name val="Century Gothic"/>
      <family val="2"/>
    </font>
    <font>
      <sz val="14"/>
      <color theme="1"/>
      <name val="Calibri"/>
      <family val="2"/>
      <scheme val="minor"/>
    </font>
    <font>
      <b/>
      <sz val="14"/>
      <color theme="1"/>
      <name val="Calibri"/>
      <family val="2"/>
      <scheme val="minor"/>
    </font>
    <font>
      <b/>
      <sz val="14"/>
      <color theme="1"/>
      <name val="Calibri Light"/>
      <family val="2"/>
    </font>
    <font>
      <sz val="14"/>
      <color theme="1"/>
      <name val="Calibri Light"/>
      <family val="2"/>
    </font>
    <font>
      <sz val="14"/>
      <name val="Century Gothic"/>
      <family val="2"/>
    </font>
    <font>
      <b/>
      <i/>
      <sz val="14"/>
      <name val="Century Gothic"/>
      <family val="2"/>
    </font>
    <font>
      <sz val="14"/>
      <color theme="0"/>
      <name val="Century Gothic"/>
      <family val="2"/>
    </font>
    <font>
      <b/>
      <sz val="14"/>
      <color indexed="9"/>
      <name val="Century Gothic"/>
      <family val="2"/>
    </font>
    <font>
      <sz val="14"/>
      <name val="Calibri Light"/>
      <family val="2"/>
    </font>
    <font>
      <b/>
      <sz val="14"/>
      <name val="Calibri Light"/>
      <family val="2"/>
    </font>
    <font>
      <b/>
      <sz val="11"/>
      <color theme="1"/>
      <name val="Calibri"/>
      <family val="2"/>
      <scheme val="minor"/>
    </font>
    <font>
      <b/>
      <u/>
      <sz val="12"/>
      <color theme="1"/>
      <name val="Calibri"/>
      <family val="2"/>
      <scheme val="minor"/>
    </font>
    <font>
      <sz val="12"/>
      <color theme="1"/>
      <name val="Calibri"/>
      <family val="2"/>
      <scheme val="minor"/>
    </font>
    <font>
      <b/>
      <sz val="12"/>
      <color theme="1"/>
      <name val="Calibri"/>
      <family val="2"/>
      <scheme val="minor"/>
    </font>
    <font>
      <b/>
      <sz val="12"/>
      <color theme="1"/>
      <name val="Calibri Light"/>
      <family val="2"/>
    </font>
    <font>
      <sz val="12"/>
      <color theme="1"/>
      <name val="Calibri Light"/>
      <family val="2"/>
    </font>
    <font>
      <b/>
      <sz val="12"/>
      <color indexed="9"/>
      <name val="Century Gothic"/>
      <family val="2"/>
    </font>
    <font>
      <sz val="12"/>
      <color rgb="FFFF0000"/>
      <name val="Calibri"/>
      <family val="2"/>
      <scheme val="minor"/>
    </font>
    <font>
      <b/>
      <sz val="12"/>
      <name val="Calibri Light"/>
      <family val="2"/>
    </font>
    <font>
      <b/>
      <sz val="10"/>
      <color theme="1"/>
      <name val="Calibri"/>
      <family val="2"/>
      <scheme val="minor"/>
    </font>
    <font>
      <sz val="8"/>
      <name val="Calibri"/>
      <family val="2"/>
      <scheme val="minor"/>
    </font>
    <font>
      <b/>
      <sz val="11"/>
      <color theme="0"/>
      <name val="Calibri"/>
      <family val="2"/>
      <scheme val="minor"/>
    </font>
    <font>
      <sz val="11"/>
      <color theme="0"/>
      <name val="Calibri"/>
      <family val="2"/>
      <scheme val="minor"/>
    </font>
    <font>
      <b/>
      <sz val="14"/>
      <color theme="0"/>
      <name val="Calibri"/>
      <family val="2"/>
      <scheme val="minor"/>
    </font>
    <font>
      <sz val="10"/>
      <name val="Arial"/>
      <family val="2"/>
    </font>
    <font>
      <sz val="11"/>
      <color rgb="FFFF0000"/>
      <name val="Calibri"/>
      <family val="2"/>
      <scheme val="minor"/>
    </font>
    <font>
      <b/>
      <sz val="16"/>
      <name val="Century Gothic"/>
      <family val="2"/>
    </font>
    <font>
      <b/>
      <u/>
      <sz val="16"/>
      <name val="Century Gothic"/>
      <family val="2"/>
    </font>
    <font>
      <sz val="16"/>
      <color theme="1"/>
      <name val="Calibri"/>
      <family val="2"/>
      <scheme val="minor"/>
    </font>
    <font>
      <sz val="16"/>
      <name val="Century Gothic"/>
      <family val="2"/>
    </font>
    <font>
      <b/>
      <i/>
      <sz val="16"/>
      <name val="Century Gothic"/>
      <family val="2"/>
    </font>
    <font>
      <sz val="16"/>
      <color theme="0"/>
      <name val="Century Gothic"/>
      <family val="2"/>
    </font>
    <font>
      <b/>
      <sz val="16"/>
      <color indexed="9"/>
      <name val="Century Gothic"/>
      <family val="2"/>
    </font>
    <font>
      <b/>
      <sz val="16"/>
      <color theme="1"/>
      <name val="Calibri Light"/>
      <family val="2"/>
    </font>
    <font>
      <sz val="16"/>
      <color theme="1"/>
      <name val="Calibri Light"/>
      <family val="2"/>
    </font>
    <font>
      <sz val="16"/>
      <color rgb="FFFF0000"/>
      <name val="Calibri Light"/>
      <family val="2"/>
    </font>
    <font>
      <sz val="16"/>
      <color rgb="FFFF0000"/>
      <name val="Calibri"/>
      <family val="2"/>
      <scheme val="minor"/>
    </font>
    <font>
      <b/>
      <sz val="16"/>
      <color rgb="FFFF0000"/>
      <name val="Calibri Light"/>
      <family val="2"/>
    </font>
    <font>
      <sz val="16"/>
      <name val="Calibri Light"/>
      <family val="2"/>
    </font>
    <font>
      <sz val="16"/>
      <name val="Calibri"/>
      <family val="2"/>
      <scheme val="minor"/>
    </font>
    <font>
      <b/>
      <sz val="16"/>
      <name val="Calibri Light"/>
      <family val="2"/>
    </font>
    <font>
      <b/>
      <sz val="16"/>
      <color rgb="FFFF0000"/>
      <name val="Calibri"/>
      <family val="2"/>
      <scheme val="minor"/>
    </font>
    <font>
      <b/>
      <sz val="16"/>
      <color theme="0"/>
      <name val="Calibri Light"/>
      <family val="2"/>
    </font>
    <font>
      <b/>
      <sz val="16"/>
      <color rgb="FF00B050"/>
      <name val="Calibri"/>
      <family val="2"/>
      <scheme val="minor"/>
    </font>
    <font>
      <b/>
      <sz val="11"/>
      <color rgb="FFFF0000"/>
      <name val="Calibri"/>
      <family val="2"/>
      <scheme val="minor"/>
    </font>
  </fonts>
  <fills count="23">
    <fill>
      <patternFill patternType="none"/>
    </fill>
    <fill>
      <patternFill patternType="gray125"/>
    </fill>
    <fill>
      <patternFill patternType="solid">
        <fgColor rgb="FF333300"/>
        <bgColor indexed="64"/>
      </patternFill>
    </fill>
    <fill>
      <patternFill patternType="solid">
        <fgColor indexed="59"/>
        <bgColor indexed="64"/>
      </patternFill>
    </fill>
    <fill>
      <patternFill patternType="solid">
        <fgColor rgb="FFFFFFCC"/>
        <bgColor indexed="64"/>
      </patternFill>
    </fill>
    <fill>
      <patternFill patternType="solid">
        <fgColor theme="7" tint="0.79998168889431442"/>
        <bgColor indexed="64"/>
      </patternFill>
    </fill>
    <fill>
      <patternFill patternType="solid">
        <fgColor theme="0"/>
        <bgColor indexed="64"/>
      </patternFill>
    </fill>
    <fill>
      <patternFill patternType="solid">
        <fgColor theme="5" tint="0.59999389629810485"/>
        <bgColor indexed="64"/>
      </patternFill>
    </fill>
    <fill>
      <patternFill patternType="solid">
        <fgColor theme="7" tint="0.39997558519241921"/>
        <bgColor indexed="64"/>
      </patternFill>
    </fill>
    <fill>
      <patternFill patternType="solid">
        <fgColor theme="2" tint="-0.249977111117893"/>
        <bgColor indexed="64"/>
      </patternFill>
    </fill>
    <fill>
      <patternFill patternType="solid">
        <fgColor rgb="FFD8D8D8"/>
        <bgColor indexed="64"/>
      </patternFill>
    </fill>
    <fill>
      <patternFill patternType="solid">
        <fgColor rgb="FFF7CAAC"/>
        <bgColor indexed="64"/>
      </patternFill>
    </fill>
    <fill>
      <patternFill patternType="solid">
        <fgColor theme="0" tint="-0.249977111117893"/>
        <bgColor indexed="64"/>
      </patternFill>
    </fill>
    <fill>
      <patternFill patternType="solid">
        <fgColor theme="0" tint="-0.34998626667073579"/>
        <bgColor indexed="64"/>
      </patternFill>
    </fill>
    <fill>
      <patternFill patternType="solid">
        <fgColor theme="0" tint="-0.14999847407452621"/>
        <bgColor indexed="64"/>
      </patternFill>
    </fill>
    <fill>
      <patternFill patternType="solid">
        <fgColor theme="7" tint="0.59999389629810485"/>
        <bgColor indexed="64"/>
      </patternFill>
    </fill>
    <fill>
      <patternFill patternType="solid">
        <fgColor theme="7" tint="-0.249977111117893"/>
        <bgColor indexed="64"/>
      </patternFill>
    </fill>
    <fill>
      <patternFill patternType="solid">
        <fgColor theme="9" tint="0.39997558519241921"/>
        <bgColor indexed="64"/>
      </patternFill>
    </fill>
    <fill>
      <patternFill patternType="solid">
        <fgColor theme="5" tint="0.39997558519241921"/>
        <bgColor indexed="64"/>
      </patternFill>
    </fill>
    <fill>
      <patternFill patternType="solid">
        <fgColor theme="5" tint="-0.249977111117893"/>
        <bgColor indexed="64"/>
      </patternFill>
    </fill>
    <fill>
      <patternFill patternType="solid">
        <fgColor theme="1" tint="0.249977111117893"/>
        <bgColor indexed="64"/>
      </patternFill>
    </fill>
    <fill>
      <patternFill patternType="solid">
        <fgColor theme="4" tint="-0.499984740745262"/>
        <bgColor indexed="64"/>
      </patternFill>
    </fill>
    <fill>
      <patternFill patternType="solid">
        <fgColor rgb="FFFFFF00"/>
        <bgColor indexed="64"/>
      </patternFill>
    </fill>
  </fills>
  <borders count="108">
    <border>
      <left/>
      <right/>
      <top/>
      <bottom/>
      <diagonal/>
    </border>
    <border>
      <left style="thin">
        <color indexed="23"/>
      </left>
      <right/>
      <top style="thin">
        <color indexed="23"/>
      </top>
      <bottom/>
      <diagonal/>
    </border>
    <border>
      <left style="thin">
        <color indexed="16"/>
      </left>
      <right/>
      <top/>
      <bottom/>
      <diagonal/>
    </border>
    <border>
      <left/>
      <right style="thin">
        <color indexed="64"/>
      </right>
      <top/>
      <bottom/>
      <diagonal/>
    </border>
    <border>
      <left style="thin">
        <color indexed="64"/>
      </left>
      <right/>
      <top/>
      <bottom/>
      <diagonal/>
    </border>
    <border>
      <left style="thin">
        <color indexed="23"/>
      </left>
      <right/>
      <top/>
      <bottom/>
      <diagonal/>
    </border>
    <border>
      <left style="medium">
        <color theme="9" tint="-0.24994659260841701"/>
      </left>
      <right/>
      <top style="medium">
        <color theme="9" tint="-0.24994659260841701"/>
      </top>
      <bottom style="medium">
        <color theme="9" tint="-0.24994659260841701"/>
      </bottom>
      <diagonal/>
    </border>
    <border>
      <left style="thin">
        <color indexed="16"/>
      </left>
      <right/>
      <top style="medium">
        <color theme="9" tint="-0.24994659260841701"/>
      </top>
      <bottom style="medium">
        <color theme="9" tint="-0.24994659260841701"/>
      </bottom>
      <diagonal/>
    </border>
    <border>
      <left style="medium">
        <color indexed="23"/>
      </left>
      <right style="dashed">
        <color indexed="23"/>
      </right>
      <top style="medium">
        <color indexed="23"/>
      </top>
      <bottom style="dashed">
        <color indexed="23"/>
      </bottom>
      <diagonal/>
    </border>
    <border>
      <left style="dashed">
        <color indexed="23"/>
      </left>
      <right style="dashed">
        <color indexed="23"/>
      </right>
      <top style="medium">
        <color indexed="23"/>
      </top>
      <bottom style="dashed">
        <color indexed="23"/>
      </bottom>
      <diagonal/>
    </border>
    <border>
      <left style="dashed">
        <color indexed="23"/>
      </left>
      <right style="medium">
        <color indexed="23"/>
      </right>
      <top style="medium">
        <color indexed="23"/>
      </top>
      <bottom style="dashed">
        <color indexed="23"/>
      </bottom>
      <diagonal/>
    </border>
    <border>
      <left style="medium">
        <color indexed="23"/>
      </left>
      <right style="dashed">
        <color indexed="23"/>
      </right>
      <top style="dashed">
        <color indexed="23"/>
      </top>
      <bottom style="dashed">
        <color indexed="23"/>
      </bottom>
      <diagonal/>
    </border>
    <border>
      <left style="dashed">
        <color indexed="23"/>
      </left>
      <right style="dashed">
        <color indexed="23"/>
      </right>
      <top style="dashed">
        <color indexed="23"/>
      </top>
      <bottom style="dashed">
        <color indexed="23"/>
      </bottom>
      <diagonal/>
    </border>
    <border>
      <left style="dashed">
        <color indexed="23"/>
      </left>
      <right style="medium">
        <color indexed="23"/>
      </right>
      <top style="dashed">
        <color indexed="23"/>
      </top>
      <bottom style="dashed">
        <color indexed="23"/>
      </bottom>
      <diagonal/>
    </border>
    <border>
      <left style="medium">
        <color indexed="23"/>
      </left>
      <right style="dashed">
        <color indexed="23"/>
      </right>
      <top/>
      <bottom style="dashed">
        <color indexed="23"/>
      </bottom>
      <diagonal/>
    </border>
    <border>
      <left style="dashed">
        <color indexed="23"/>
      </left>
      <right style="dashed">
        <color indexed="23"/>
      </right>
      <top/>
      <bottom style="dashed">
        <color indexed="23"/>
      </bottom>
      <diagonal/>
    </border>
    <border>
      <left style="thin">
        <color indexed="16"/>
      </left>
      <right/>
      <top/>
      <bottom style="medium">
        <color indexed="23"/>
      </bottom>
      <diagonal/>
    </border>
    <border>
      <left/>
      <right/>
      <top/>
      <bottom style="medium">
        <color indexed="23"/>
      </bottom>
      <diagonal/>
    </border>
    <border>
      <left style="medium">
        <color indexed="23"/>
      </left>
      <right style="dashed">
        <color indexed="23"/>
      </right>
      <top style="mediumDashDot">
        <color indexed="23"/>
      </top>
      <bottom/>
      <diagonal/>
    </border>
    <border>
      <left style="dashed">
        <color indexed="23"/>
      </left>
      <right style="dashed">
        <color indexed="23"/>
      </right>
      <top style="mediumDashDot">
        <color indexed="23"/>
      </top>
      <bottom/>
      <diagonal/>
    </border>
    <border>
      <left style="dashed">
        <color indexed="23"/>
      </left>
      <right/>
      <top style="mediumDashDot">
        <color indexed="23"/>
      </top>
      <bottom/>
      <diagonal/>
    </border>
    <border>
      <left style="dashed">
        <color indexed="23"/>
      </left>
      <right/>
      <top style="dashed">
        <color indexed="23"/>
      </top>
      <bottom style="dashed">
        <color indexed="23"/>
      </bottom>
      <diagonal/>
    </border>
    <border>
      <left style="dashed">
        <color indexed="23"/>
      </left>
      <right/>
      <top/>
      <bottom style="dashed">
        <color indexed="23"/>
      </bottom>
      <diagonal/>
    </border>
    <border>
      <left style="mediumDashed">
        <color indexed="23"/>
      </left>
      <right style="dashed">
        <color indexed="23"/>
      </right>
      <top style="medium">
        <color indexed="23"/>
      </top>
      <bottom style="dashed">
        <color indexed="23"/>
      </bottom>
      <diagonal/>
    </border>
    <border>
      <left style="dashed">
        <color indexed="23"/>
      </left>
      <right style="mediumDashed">
        <color indexed="23"/>
      </right>
      <top style="medium">
        <color indexed="23"/>
      </top>
      <bottom style="dashed">
        <color indexed="23"/>
      </bottom>
      <diagonal/>
    </border>
    <border>
      <left style="mediumDashed">
        <color indexed="23"/>
      </left>
      <right style="dashed">
        <color indexed="23"/>
      </right>
      <top style="dashed">
        <color indexed="23"/>
      </top>
      <bottom style="dashed">
        <color indexed="23"/>
      </bottom>
      <diagonal/>
    </border>
    <border>
      <left style="dashed">
        <color indexed="23"/>
      </left>
      <right style="mediumDashed">
        <color indexed="23"/>
      </right>
      <top style="dashed">
        <color indexed="23"/>
      </top>
      <bottom style="dashed">
        <color indexed="23"/>
      </bottom>
      <diagonal/>
    </border>
    <border>
      <left style="dashed">
        <color indexed="23"/>
      </left>
      <right style="mediumDashed">
        <color indexed="23"/>
      </right>
      <top style="mediumDashDot">
        <color indexed="23"/>
      </top>
      <bottom/>
      <diagonal/>
    </border>
    <border>
      <left/>
      <right style="dashed">
        <color indexed="23"/>
      </right>
      <top style="medium">
        <color indexed="23"/>
      </top>
      <bottom style="dashed">
        <color indexed="23"/>
      </bottom>
      <diagonal/>
    </border>
    <border>
      <left/>
      <right style="dashed">
        <color indexed="23"/>
      </right>
      <top style="dashed">
        <color indexed="23"/>
      </top>
      <bottom style="dashed">
        <color indexed="23"/>
      </bottom>
      <diagonal/>
    </border>
    <border>
      <left/>
      <right style="dashed">
        <color indexed="23"/>
      </right>
      <top/>
      <bottom style="dashed">
        <color indexed="23"/>
      </bottom>
      <diagonal/>
    </border>
    <border>
      <left style="thin">
        <color indexed="23"/>
      </left>
      <right style="thin">
        <color indexed="23"/>
      </right>
      <top style="thin">
        <color indexed="23"/>
      </top>
      <bottom/>
      <diagonal/>
    </border>
    <border>
      <left style="thin">
        <color indexed="23"/>
      </left>
      <right style="thin">
        <color indexed="23"/>
      </right>
      <top/>
      <bottom/>
      <diagonal/>
    </border>
    <border>
      <left style="thin">
        <color indexed="23"/>
      </left>
      <right style="thin">
        <color indexed="23"/>
      </right>
      <top/>
      <bottom style="thin">
        <color indexed="23"/>
      </bottom>
      <diagonal/>
    </border>
    <border>
      <left style="dotted">
        <color indexed="23"/>
      </left>
      <right style="mediumDashed">
        <color indexed="23"/>
      </right>
      <top style="mediumDashed">
        <color indexed="23"/>
      </top>
      <bottom style="mediumDashed">
        <color indexed="23"/>
      </bottom>
      <diagonal/>
    </border>
    <border>
      <left style="mediumDashed">
        <color indexed="23"/>
      </left>
      <right style="mediumDashed">
        <color indexed="23"/>
      </right>
      <top style="mediumDashed">
        <color indexed="23"/>
      </top>
      <bottom style="mediumDashed">
        <color indexed="23"/>
      </bottom>
      <diagonal/>
    </border>
    <border>
      <left style="slantDashDot">
        <color indexed="23"/>
      </left>
      <right style="dashed">
        <color indexed="23"/>
      </right>
      <top style="mediumDashDot">
        <color indexed="23"/>
      </top>
      <bottom style="slantDashDot">
        <color indexed="23"/>
      </bottom>
      <diagonal/>
    </border>
    <border>
      <left style="dashed">
        <color indexed="23"/>
      </left>
      <right style="slantDashDot">
        <color indexed="23"/>
      </right>
      <top style="mediumDashDot">
        <color indexed="23"/>
      </top>
      <bottom style="slantDashDot">
        <color indexed="23"/>
      </bottom>
      <diagonal/>
    </border>
    <border>
      <left style="thick">
        <color indexed="23"/>
      </left>
      <right style="dashed">
        <color indexed="23"/>
      </right>
      <top style="slantDashDot">
        <color indexed="23"/>
      </top>
      <bottom style="thick">
        <color indexed="23"/>
      </bottom>
      <diagonal/>
    </border>
    <border>
      <left/>
      <right style="thick">
        <color indexed="23"/>
      </right>
      <top style="slantDashDot">
        <color indexed="23"/>
      </top>
      <bottom style="thick">
        <color indexed="23"/>
      </bottom>
      <diagonal/>
    </border>
    <border>
      <left style="mediumDashed">
        <color indexed="23"/>
      </left>
      <right style="dotted">
        <color indexed="23"/>
      </right>
      <top style="dashed">
        <color indexed="23"/>
      </top>
      <bottom style="dotted">
        <color indexed="23"/>
      </bottom>
      <diagonal/>
    </border>
    <border>
      <left style="dotted">
        <color indexed="23"/>
      </left>
      <right style="dotted">
        <color indexed="23"/>
      </right>
      <top style="dashed">
        <color indexed="23"/>
      </top>
      <bottom style="dotted">
        <color indexed="23"/>
      </bottom>
      <diagonal/>
    </border>
    <border>
      <left style="dotted">
        <color indexed="23"/>
      </left>
      <right style="mediumDashed">
        <color indexed="23"/>
      </right>
      <top style="dashed">
        <color indexed="23"/>
      </top>
      <bottom style="dotted">
        <color indexed="23"/>
      </bottom>
      <diagonal/>
    </border>
    <border>
      <left style="dashed">
        <color rgb="FF808080"/>
      </left>
      <right style="medium">
        <color rgb="FFCCCCCC"/>
      </right>
      <top style="medium">
        <color rgb="FFCCCCCC"/>
      </top>
      <bottom style="dotted">
        <color rgb="FF000000"/>
      </bottom>
      <diagonal/>
    </border>
    <border>
      <left style="dashed">
        <color rgb="FF808080"/>
      </left>
      <right style="medium">
        <color rgb="FFCCCCCC"/>
      </right>
      <top/>
      <bottom style="dotted">
        <color rgb="FF000000"/>
      </bottom>
      <diagonal/>
    </border>
    <border>
      <left style="dashed">
        <color rgb="FF808080"/>
      </left>
      <right style="medium">
        <color rgb="FFCCCCCC"/>
      </right>
      <top style="medium">
        <color rgb="FFCCCCCC"/>
      </top>
      <bottom/>
      <diagonal/>
    </border>
    <border>
      <left style="medium">
        <color indexed="64"/>
      </left>
      <right/>
      <top style="medium">
        <color indexed="64"/>
      </top>
      <bottom style="medium">
        <color indexed="64"/>
      </bottom>
      <diagonal/>
    </border>
    <border>
      <left/>
      <right/>
      <top style="medium">
        <color auto="1"/>
      </top>
      <bottom style="dashed">
        <color auto="1"/>
      </bottom>
      <diagonal/>
    </border>
    <border>
      <left/>
      <right/>
      <top style="medium">
        <color auto="1"/>
      </top>
      <bottom style="dotted">
        <color auto="1"/>
      </bottom>
      <diagonal/>
    </border>
    <border>
      <left/>
      <right/>
      <top style="dashed">
        <color auto="1"/>
      </top>
      <bottom style="medium">
        <color auto="1"/>
      </bottom>
      <diagonal/>
    </border>
    <border>
      <left/>
      <right/>
      <top style="dotted">
        <color auto="1"/>
      </top>
      <bottom style="medium">
        <color auto="1"/>
      </bottom>
      <diagonal/>
    </border>
    <border>
      <left style="medium">
        <color indexed="64"/>
      </left>
      <right/>
      <top style="medium">
        <color indexed="64"/>
      </top>
      <bottom style="dashed">
        <color auto="1"/>
      </bottom>
      <diagonal/>
    </border>
    <border>
      <left style="medium">
        <color indexed="64"/>
      </left>
      <right/>
      <top style="dashed">
        <color auto="1"/>
      </top>
      <bottom style="medium">
        <color auto="1"/>
      </bottom>
      <diagonal/>
    </border>
    <border>
      <left/>
      <right style="medium">
        <color indexed="64"/>
      </right>
      <top/>
      <bottom style="medium">
        <color auto="1"/>
      </bottom>
      <diagonal/>
    </border>
    <border>
      <left/>
      <right style="medium">
        <color indexed="64"/>
      </right>
      <top style="medium">
        <color auto="1"/>
      </top>
      <bottom/>
      <diagonal/>
    </border>
    <border>
      <left/>
      <right/>
      <top style="medium">
        <color auto="1"/>
      </top>
      <bottom style="medium">
        <color auto="1"/>
      </bottom>
      <diagonal/>
    </border>
    <border>
      <left/>
      <right style="medium">
        <color auto="1"/>
      </right>
      <top style="medium">
        <color auto="1"/>
      </top>
      <bottom style="medium">
        <color auto="1"/>
      </bottom>
      <diagonal/>
    </border>
    <border>
      <left/>
      <right/>
      <top style="medium">
        <color auto="1"/>
      </top>
      <bottom/>
      <diagonal/>
    </border>
    <border>
      <left/>
      <right/>
      <top/>
      <bottom style="medium">
        <color auto="1"/>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
      <left style="medium">
        <color indexed="23"/>
      </left>
      <right style="dashed">
        <color indexed="23"/>
      </right>
      <top style="dashed">
        <color indexed="23"/>
      </top>
      <bottom style="dotted">
        <color indexed="23"/>
      </bottom>
      <diagonal/>
    </border>
    <border>
      <left style="thin">
        <color indexed="23"/>
      </left>
      <right style="dashed">
        <color indexed="23"/>
      </right>
      <top style="mediumDashDot">
        <color indexed="23"/>
      </top>
      <bottom style="mediumDashDot">
        <color indexed="23"/>
      </bottom>
      <diagonal/>
    </border>
    <border>
      <left/>
      <right/>
      <top/>
      <bottom style="dotted">
        <color rgb="FF000000"/>
      </bottom>
      <diagonal/>
    </border>
    <border>
      <left/>
      <right/>
      <top style="medium">
        <color rgb="FFCCCCCC"/>
      </top>
      <bottom style="dotted">
        <color rgb="FF000000"/>
      </bottom>
      <diagonal/>
    </border>
    <border>
      <left/>
      <right/>
      <top style="medium">
        <color rgb="FFCCCCCC"/>
      </top>
      <bottom/>
      <diagonal/>
    </border>
    <border>
      <left style="medium">
        <color indexed="64"/>
      </left>
      <right style="medium">
        <color indexed="64"/>
      </right>
      <top style="medium">
        <color indexed="64"/>
      </top>
      <bottom/>
      <diagonal/>
    </border>
    <border>
      <left style="medium">
        <color indexed="64"/>
      </left>
      <right style="medium">
        <color indexed="64"/>
      </right>
      <top/>
      <bottom/>
      <diagonal/>
    </border>
    <border>
      <left style="medium">
        <color indexed="64"/>
      </left>
      <right style="medium">
        <color indexed="64"/>
      </right>
      <top/>
      <bottom style="medium">
        <color indexed="64"/>
      </bottom>
      <diagonal/>
    </border>
    <border>
      <left style="medium">
        <color rgb="FFCCCCCC"/>
      </left>
      <right style="thin">
        <color indexed="64"/>
      </right>
      <top/>
      <bottom style="mediumDashed">
        <color rgb="FF808080"/>
      </bottom>
      <diagonal/>
    </border>
    <border>
      <left style="medium">
        <color rgb="FFCCCCCC"/>
      </left>
      <right style="thin">
        <color indexed="64"/>
      </right>
      <top style="medium">
        <color rgb="FFCCCCCC"/>
      </top>
      <bottom style="mediumDashed">
        <color rgb="FF808080"/>
      </bottom>
      <diagonal/>
    </border>
    <border>
      <left style="thin">
        <color indexed="64"/>
      </left>
      <right style="thin">
        <color indexed="64"/>
      </right>
      <top style="thin">
        <color indexed="64"/>
      </top>
      <bottom style="thin">
        <color indexed="64"/>
      </bottom>
      <diagonal/>
    </border>
    <border>
      <left/>
      <right style="thin">
        <color indexed="64"/>
      </right>
      <top style="thin">
        <color indexed="64"/>
      </top>
      <bottom/>
      <diagonal/>
    </border>
    <border>
      <left style="thin">
        <color indexed="64"/>
      </left>
      <right/>
      <top style="thin">
        <color indexed="64"/>
      </top>
      <bottom/>
      <diagonal/>
    </border>
    <border>
      <left/>
      <right/>
      <top style="thin">
        <color indexed="64"/>
      </top>
      <bottom/>
      <diagonal/>
    </border>
    <border>
      <left style="thin">
        <color indexed="64"/>
      </left>
      <right/>
      <top/>
      <bottom style="thin">
        <color indexed="64"/>
      </bottom>
      <diagonal/>
    </border>
    <border>
      <left/>
      <right/>
      <top/>
      <bottom style="thin">
        <color indexed="64"/>
      </bottom>
      <diagonal/>
    </border>
    <border>
      <left/>
      <right style="thin">
        <color indexed="64"/>
      </right>
      <top/>
      <bottom style="thin">
        <color indexed="64"/>
      </bottom>
      <diagonal/>
    </border>
    <border>
      <left style="medium">
        <color indexed="23"/>
      </left>
      <right style="dashed">
        <color indexed="23"/>
      </right>
      <top style="mediumDashDot">
        <color indexed="23"/>
      </top>
      <bottom style="mediumDashDot">
        <color indexed="23"/>
      </bottom>
      <diagonal/>
    </border>
    <border>
      <left style="mediumDashed">
        <color indexed="23"/>
      </left>
      <right style="dashed">
        <color indexed="23"/>
      </right>
      <top/>
      <bottom style="dashed">
        <color indexed="23"/>
      </bottom>
      <diagonal/>
    </border>
    <border>
      <left style="dashed">
        <color indexed="23"/>
      </left>
      <right style="mediumDashed">
        <color indexed="23"/>
      </right>
      <top/>
      <bottom style="dashed">
        <color indexed="23"/>
      </bottom>
      <diagonal/>
    </border>
    <border>
      <left style="mediumDashed">
        <color indexed="23"/>
      </left>
      <right style="dotted">
        <color indexed="23"/>
      </right>
      <top/>
      <bottom style="dotted">
        <color indexed="23"/>
      </bottom>
      <diagonal/>
    </border>
    <border>
      <left style="dotted">
        <color indexed="23"/>
      </left>
      <right style="dotted">
        <color indexed="23"/>
      </right>
      <top/>
      <bottom style="dotted">
        <color indexed="23"/>
      </bottom>
      <diagonal/>
    </border>
    <border>
      <left style="dotted">
        <color indexed="23"/>
      </left>
      <right style="mediumDashed">
        <color indexed="23"/>
      </right>
      <top/>
      <bottom style="dotted">
        <color indexed="23"/>
      </bottom>
      <diagonal/>
    </border>
    <border>
      <left style="dashed">
        <color indexed="23"/>
      </left>
      <right style="dashed">
        <color indexed="23"/>
      </right>
      <top style="mediumDashDot">
        <color indexed="23"/>
      </top>
      <bottom style="mediumDashDot">
        <color indexed="23"/>
      </bottom>
      <diagonal/>
    </border>
    <border>
      <left style="dashed">
        <color indexed="23"/>
      </left>
      <right/>
      <top style="mediumDashDot">
        <color indexed="23"/>
      </top>
      <bottom style="mediumDashDot">
        <color indexed="23"/>
      </bottom>
      <diagonal/>
    </border>
    <border>
      <left style="medium">
        <color rgb="FFCCCCCC"/>
      </left>
      <right style="thin">
        <color indexed="64"/>
      </right>
      <top style="medium">
        <color rgb="FFCCCCCC"/>
      </top>
      <bottom/>
      <diagonal/>
    </border>
    <border>
      <left style="thin">
        <color auto="1"/>
      </left>
      <right style="thin">
        <color auto="1"/>
      </right>
      <top style="thin">
        <color auto="1"/>
      </top>
      <bottom/>
      <diagonal/>
    </border>
    <border>
      <left style="thin">
        <color indexed="64"/>
      </left>
      <right style="thin">
        <color indexed="64"/>
      </right>
      <top/>
      <bottom style="thin">
        <color indexed="64"/>
      </bottom>
      <diagonal/>
    </border>
    <border>
      <left style="thin">
        <color indexed="64"/>
      </left>
      <right/>
      <top style="medium">
        <color indexed="64"/>
      </top>
      <bottom style="thin">
        <color indexed="64"/>
      </bottom>
      <diagonal/>
    </border>
    <border>
      <left/>
      <right style="thin">
        <color indexed="64"/>
      </right>
      <top style="medium">
        <color indexed="64"/>
      </top>
      <bottom style="thin">
        <color indexed="64"/>
      </bottom>
      <diagonal/>
    </border>
    <border>
      <left style="thin">
        <color indexed="64"/>
      </left>
      <right style="thin">
        <color indexed="64"/>
      </right>
      <top style="medium">
        <color indexed="64"/>
      </top>
      <bottom style="thin">
        <color indexed="64"/>
      </bottom>
      <diagonal/>
    </border>
    <border>
      <left/>
      <right style="medium">
        <color indexed="64"/>
      </right>
      <top style="medium">
        <color indexed="64"/>
      </top>
      <bottom style="medium">
        <color indexed="64"/>
      </bottom>
      <diagonal/>
    </border>
    <border>
      <left/>
      <right/>
      <top style="medium">
        <color indexed="64"/>
      </top>
      <bottom style="medium">
        <color indexed="64"/>
      </bottom>
      <diagonal/>
    </border>
    <border>
      <left style="medium">
        <color indexed="64"/>
      </left>
      <right style="thin">
        <color indexed="64"/>
      </right>
      <top style="medium">
        <color indexed="64"/>
      </top>
      <bottom style="medium">
        <color indexed="64"/>
      </bottom>
      <diagonal/>
    </border>
    <border>
      <left style="thin">
        <color indexed="64"/>
      </left>
      <right style="thin">
        <color indexed="64"/>
      </right>
      <top style="medium">
        <color indexed="64"/>
      </top>
      <bottom/>
      <diagonal/>
    </border>
    <border>
      <left style="thin">
        <color indexed="64"/>
      </left>
      <right style="thin">
        <color indexed="64"/>
      </right>
      <top style="medium">
        <color indexed="64"/>
      </top>
      <bottom style="medium">
        <color indexed="64"/>
      </bottom>
      <diagonal/>
    </border>
    <border>
      <left style="thin">
        <color indexed="64"/>
      </left>
      <right style="medium">
        <color indexed="64"/>
      </right>
      <top style="medium">
        <color indexed="64"/>
      </top>
      <bottom style="medium">
        <color indexed="64"/>
      </bottom>
      <diagonal/>
    </border>
    <border>
      <left style="medium">
        <color indexed="64"/>
      </left>
      <right style="thin">
        <color indexed="64"/>
      </right>
      <top/>
      <bottom style="thin">
        <color indexed="64"/>
      </bottom>
      <diagonal/>
    </border>
    <border>
      <left style="thin">
        <color indexed="64"/>
      </left>
      <right style="medium">
        <color indexed="64"/>
      </right>
      <top/>
      <bottom style="thin">
        <color indexed="64"/>
      </bottom>
      <diagonal/>
    </border>
    <border>
      <left style="medium">
        <color indexed="64"/>
      </left>
      <right style="thin">
        <color indexed="64"/>
      </right>
      <top style="thin">
        <color indexed="64"/>
      </top>
      <bottom style="thin">
        <color indexed="64"/>
      </bottom>
      <diagonal/>
    </border>
    <border>
      <left style="thin">
        <color indexed="64"/>
      </left>
      <right style="medium">
        <color indexed="64"/>
      </right>
      <top style="thin">
        <color indexed="64"/>
      </top>
      <bottom style="thin">
        <color indexed="64"/>
      </bottom>
      <diagonal/>
    </border>
    <border>
      <left style="medium">
        <color indexed="64"/>
      </left>
      <right style="thin">
        <color indexed="64"/>
      </right>
      <top style="thin">
        <color indexed="64"/>
      </top>
      <bottom/>
      <diagonal/>
    </border>
    <border>
      <left style="thin">
        <color indexed="64"/>
      </left>
      <right style="medium">
        <color indexed="64"/>
      </right>
      <top style="thin">
        <color indexed="64"/>
      </top>
      <bottom/>
      <diagonal/>
    </border>
    <border>
      <left style="thin">
        <color indexed="64"/>
      </left>
      <right style="thin">
        <color indexed="64"/>
      </right>
      <top/>
      <bottom style="medium">
        <color indexed="64"/>
      </bottom>
      <diagonal/>
    </border>
    <border>
      <left style="medium">
        <color indexed="64"/>
      </left>
      <right style="thin">
        <color indexed="64"/>
      </right>
      <top style="thin">
        <color indexed="64"/>
      </top>
      <bottom style="medium">
        <color indexed="64"/>
      </bottom>
      <diagonal/>
    </border>
    <border>
      <left style="thin">
        <color indexed="64"/>
      </left>
      <right style="thin">
        <color indexed="64"/>
      </right>
      <top style="thin">
        <color indexed="64"/>
      </top>
      <bottom style="medium">
        <color indexed="64"/>
      </bottom>
      <diagonal/>
    </border>
    <border>
      <left style="thin">
        <color indexed="64"/>
      </left>
      <right style="medium">
        <color indexed="64"/>
      </right>
      <top style="thin">
        <color indexed="64"/>
      </top>
      <bottom style="medium">
        <color indexed="64"/>
      </bottom>
      <diagonal/>
    </border>
  </borders>
  <cellStyleXfs count="6">
    <xf numFmtId="0" fontId="0" fillId="0" borderId="0"/>
    <xf numFmtId="9" fontId="2" fillId="0" borderId="0" applyFont="0" applyFill="0" applyBorder="0" applyAlignment="0" applyProtection="0"/>
    <xf numFmtId="164" fontId="2" fillId="0" borderId="0" applyFont="0" applyFill="0" applyBorder="0" applyAlignment="0" applyProtection="0"/>
    <xf numFmtId="164" fontId="2" fillId="0" borderId="0" applyFont="0" applyFill="0" applyBorder="0" applyAlignment="0" applyProtection="0"/>
    <xf numFmtId="43" fontId="2" fillId="0" borderId="0" applyFont="0" applyFill="0" applyBorder="0" applyAlignment="0" applyProtection="0"/>
    <xf numFmtId="0" fontId="28" fillId="0" borderId="0"/>
  </cellStyleXfs>
  <cellXfs count="270">
    <xf numFmtId="0" fontId="0" fillId="0" borderId="0" xfId="0"/>
    <xf numFmtId="0" fontId="3" fillId="0" borderId="0" xfId="0" applyFont="1"/>
    <xf numFmtId="0" fontId="0" fillId="0" borderId="0" xfId="0" applyBorder="1"/>
    <xf numFmtId="0" fontId="1" fillId="6" borderId="0" xfId="0" applyFont="1" applyFill="1" applyBorder="1" applyAlignment="1">
      <alignment horizontal="center" vertical="center"/>
    </xf>
    <xf numFmtId="9" fontId="0" fillId="0" borderId="0" xfId="1" applyFont="1" applyBorder="1"/>
    <xf numFmtId="0" fontId="4" fillId="0" borderId="0" xfId="0" applyFont="1"/>
    <xf numFmtId="0" fontId="6" fillId="4" borderId="9" xfId="0" applyFont="1" applyFill="1" applyBorder="1" applyAlignment="1">
      <alignment horizontal="center" vertical="center"/>
    </xf>
    <xf numFmtId="0" fontId="6" fillId="4" borderId="8" xfId="0" applyFont="1" applyFill="1" applyBorder="1" applyAlignment="1">
      <alignment horizontal="left" vertical="center"/>
    </xf>
    <xf numFmtId="9" fontId="3" fillId="0" borderId="0" xfId="1" applyFont="1" applyAlignment="1">
      <alignment horizontal="right"/>
    </xf>
    <xf numFmtId="165" fontId="3" fillId="0" borderId="0" xfId="0" applyNumberFormat="1" applyFont="1" applyAlignment="1">
      <alignment horizontal="left"/>
    </xf>
    <xf numFmtId="14" fontId="3" fillId="0" borderId="0" xfId="1" applyNumberFormat="1" applyFont="1"/>
    <xf numFmtId="9" fontId="3" fillId="0" borderId="0" xfId="1" applyFont="1"/>
    <xf numFmtId="0" fontId="8" fillId="0" borderId="0" xfId="0" applyFont="1"/>
    <xf numFmtId="9" fontId="9" fillId="0" borderId="0" xfId="1" applyFont="1" applyAlignment="1">
      <alignment horizontal="right"/>
    </xf>
    <xf numFmtId="0" fontId="10" fillId="0" borderId="1" xfId="0" applyFont="1" applyBorder="1" applyAlignment="1">
      <alignment vertical="center"/>
    </xf>
    <xf numFmtId="0" fontId="10" fillId="0" borderId="5" xfId="0" applyFont="1" applyBorder="1" applyAlignment="1">
      <alignment vertical="center"/>
    </xf>
    <xf numFmtId="0" fontId="7" fillId="0" borderId="11" xfId="0" applyFont="1" applyBorder="1" applyAlignment="1">
      <alignment horizontal="left" vertical="center"/>
    </xf>
    <xf numFmtId="0" fontId="7" fillId="4" borderId="11" xfId="0" applyFont="1" applyFill="1" applyBorder="1" applyAlignment="1">
      <alignment horizontal="left" vertical="center"/>
    </xf>
    <xf numFmtId="4" fontId="7" fillId="4" borderId="12" xfId="0" applyNumberFormat="1" applyFont="1" applyFill="1" applyBorder="1" applyAlignment="1">
      <alignment horizontal="center" vertical="center"/>
    </xf>
    <xf numFmtId="0" fontId="5" fillId="0" borderId="0" xfId="0" applyFont="1" applyAlignment="1">
      <alignment horizontal="center" vertical="center"/>
    </xf>
    <xf numFmtId="10" fontId="7" fillId="0" borderId="12" xfId="0" applyNumberFormat="1" applyFont="1" applyBorder="1" applyAlignment="1">
      <alignment horizontal="center" vertical="center"/>
    </xf>
    <xf numFmtId="0" fontId="15" fillId="0" borderId="0" xfId="0" applyFont="1"/>
    <xf numFmtId="0" fontId="14" fillId="0" borderId="0" xfId="0" applyFont="1"/>
    <xf numFmtId="0" fontId="16" fillId="0" borderId="0" xfId="0" applyFont="1"/>
    <xf numFmtId="0" fontId="18" fillId="4" borderId="28" xfId="0" applyFont="1" applyFill="1" applyBorder="1" applyAlignment="1">
      <alignment horizontal="left" vertical="center"/>
    </xf>
    <xf numFmtId="0" fontId="18" fillId="4" borderId="9" xfId="0" applyFont="1" applyFill="1" applyBorder="1" applyAlignment="1">
      <alignment horizontal="center" vertical="center"/>
    </xf>
    <xf numFmtId="0" fontId="19" fillId="0" borderId="29" xfId="0" applyFont="1" applyBorder="1" applyAlignment="1">
      <alignment horizontal="left" vertical="center"/>
    </xf>
    <xf numFmtId="4" fontId="19" fillId="0" borderId="12" xfId="0" applyNumberFormat="1" applyFont="1" applyBorder="1" applyAlignment="1">
      <alignment horizontal="center" vertical="center"/>
    </xf>
    <xf numFmtId="0" fontId="19" fillId="0" borderId="30" xfId="0" applyFont="1" applyBorder="1" applyAlignment="1">
      <alignment horizontal="left" vertical="center"/>
    </xf>
    <xf numFmtId="4" fontId="19" fillId="0" borderId="15" xfId="0" applyNumberFormat="1" applyFont="1" applyBorder="1" applyAlignment="1">
      <alignment horizontal="center" vertical="center"/>
    </xf>
    <xf numFmtId="4" fontId="16" fillId="0" borderId="0" xfId="0" applyNumberFormat="1" applyFont="1"/>
    <xf numFmtId="4" fontId="18" fillId="4" borderId="36" xfId="0" applyNumberFormat="1" applyFont="1" applyFill="1" applyBorder="1" applyAlignment="1">
      <alignment horizontal="center" vertical="center"/>
    </xf>
    <xf numFmtId="4" fontId="18" fillId="4" borderId="37" xfId="0" applyNumberFormat="1" applyFont="1" applyFill="1" applyBorder="1" applyAlignment="1">
      <alignment horizontal="center" vertical="center"/>
    </xf>
    <xf numFmtId="0" fontId="18" fillId="7" borderId="38" xfId="0" applyFont="1" applyFill="1" applyBorder="1" applyAlignment="1">
      <alignment horizontal="left" vertical="center"/>
    </xf>
    <xf numFmtId="0" fontId="18" fillId="0" borderId="0" xfId="0" applyFont="1" applyBorder="1" applyAlignment="1">
      <alignment horizontal="right"/>
    </xf>
    <xf numFmtId="4" fontId="18" fillId="0" borderId="0" xfId="0" applyNumberFormat="1" applyFont="1" applyBorder="1" applyAlignment="1">
      <alignment horizontal="center" vertical="center"/>
    </xf>
    <xf numFmtId="0" fontId="17" fillId="0" borderId="46" xfId="0" applyFont="1" applyBorder="1" applyAlignment="1">
      <alignment wrapText="1"/>
    </xf>
    <xf numFmtId="0" fontId="16" fillId="5" borderId="47" xfId="0" applyFont="1" applyFill="1" applyBorder="1"/>
    <xf numFmtId="4" fontId="17" fillId="5" borderId="48" xfId="0" applyNumberFormat="1" applyFont="1" applyFill="1" applyBorder="1"/>
    <xf numFmtId="0" fontId="16" fillId="6" borderId="49" xfId="0" applyFont="1" applyFill="1" applyBorder="1"/>
    <xf numFmtId="4" fontId="17" fillId="0" borderId="50" xfId="0" applyNumberFormat="1" applyFont="1" applyFill="1" applyBorder="1"/>
    <xf numFmtId="0" fontId="16" fillId="0" borderId="46" xfId="0" applyFont="1" applyBorder="1"/>
    <xf numFmtId="0" fontId="16" fillId="0" borderId="55" xfId="0" applyFont="1" applyBorder="1"/>
    <xf numFmtId="0" fontId="17" fillId="0" borderId="55" xfId="0" applyFont="1" applyBorder="1"/>
    <xf numFmtId="0" fontId="17" fillId="0" borderId="56" xfId="0" applyFont="1" applyBorder="1"/>
    <xf numFmtId="0" fontId="0" fillId="0" borderId="0" xfId="0" applyBorder="1" applyAlignment="1">
      <alignment wrapText="1"/>
    </xf>
    <xf numFmtId="4" fontId="7" fillId="0" borderId="12" xfId="0" applyNumberFormat="1" applyFont="1" applyBorder="1" applyAlignment="1">
      <alignment horizontal="center" vertical="center"/>
    </xf>
    <xf numFmtId="4" fontId="13" fillId="12" borderId="7" xfId="0" applyNumberFormat="1" applyFont="1" applyFill="1" applyBorder="1" applyAlignment="1">
      <alignment horizontal="center" vertical="center"/>
    </xf>
    <xf numFmtId="0" fontId="6" fillId="14" borderId="10" xfId="0" applyFont="1" applyFill="1" applyBorder="1" applyAlignment="1">
      <alignment horizontal="center" vertical="center"/>
    </xf>
    <xf numFmtId="4" fontId="12" fillId="14" borderId="13" xfId="0" applyNumberFormat="1" applyFont="1" applyFill="1" applyBorder="1" applyAlignment="1">
      <alignment horizontal="center" vertical="center" wrapText="1"/>
    </xf>
    <xf numFmtId="4" fontId="7" fillId="14" borderId="12" xfId="0" applyNumberFormat="1" applyFont="1" applyFill="1" applyBorder="1" applyAlignment="1">
      <alignment horizontal="center" vertical="center"/>
    </xf>
    <xf numFmtId="10" fontId="12" fillId="14" borderId="13" xfId="0" applyNumberFormat="1" applyFont="1" applyFill="1" applyBorder="1" applyAlignment="1">
      <alignment horizontal="center" vertical="center" wrapText="1"/>
    </xf>
    <xf numFmtId="4" fontId="13" fillId="13" borderId="7" xfId="0" applyNumberFormat="1" applyFont="1" applyFill="1" applyBorder="1" applyAlignment="1">
      <alignment horizontal="center" vertical="center"/>
    </xf>
    <xf numFmtId="4" fontId="0" fillId="0" borderId="0" xfId="0" applyNumberFormat="1"/>
    <xf numFmtId="0" fontId="18" fillId="4" borderId="62" xfId="0" applyFont="1" applyFill="1" applyBorder="1" applyAlignment="1">
      <alignment horizontal="right"/>
    </xf>
    <xf numFmtId="0" fontId="16" fillId="0" borderId="63" xfId="0" applyFont="1" applyBorder="1" applyAlignment="1">
      <alignment wrapText="1"/>
    </xf>
    <xf numFmtId="0" fontId="16" fillId="0" borderId="64" xfId="0" applyFont="1" applyBorder="1" applyAlignment="1">
      <alignment wrapText="1"/>
    </xf>
    <xf numFmtId="0" fontId="16" fillId="0" borderId="65" xfId="0" applyFont="1" applyBorder="1" applyAlignment="1">
      <alignment wrapText="1"/>
    </xf>
    <xf numFmtId="0" fontId="17" fillId="4" borderId="71" xfId="0" applyFont="1" applyFill="1" applyBorder="1" applyAlignment="1">
      <alignment vertical="center" wrapText="1"/>
    </xf>
    <xf numFmtId="0" fontId="17" fillId="4" borderId="71" xfId="0" applyFont="1" applyFill="1" applyBorder="1" applyAlignment="1">
      <alignment horizontal="center" vertical="center" wrapText="1"/>
    </xf>
    <xf numFmtId="0" fontId="17" fillId="10" borderId="71" xfId="0" applyFont="1" applyFill="1" applyBorder="1" applyAlignment="1">
      <alignment horizontal="center" vertical="center" wrapText="1"/>
    </xf>
    <xf numFmtId="4" fontId="18" fillId="5" borderId="12" xfId="0" applyNumberFormat="1" applyFont="1" applyFill="1" applyBorder="1" applyAlignment="1">
      <alignment horizontal="center" vertical="center"/>
    </xf>
    <xf numFmtId="0" fontId="22" fillId="12" borderId="6" xfId="0" applyFont="1" applyFill="1" applyBorder="1" applyAlignment="1">
      <alignment horizontal="left" vertical="center"/>
    </xf>
    <xf numFmtId="0" fontId="0" fillId="0" borderId="0" xfId="0" applyBorder="1" applyAlignment="1">
      <alignment wrapText="1"/>
    </xf>
    <xf numFmtId="0" fontId="23" fillId="4" borderId="71" xfId="0" applyFont="1" applyFill="1" applyBorder="1" applyAlignment="1">
      <alignment horizontal="center" vertical="center" wrapText="1"/>
    </xf>
    <xf numFmtId="0" fontId="14" fillId="4" borderId="71" xfId="0" applyFont="1" applyFill="1" applyBorder="1" applyAlignment="1">
      <alignment horizontal="center" vertical="center" wrapText="1"/>
    </xf>
    <xf numFmtId="4" fontId="16" fillId="6" borderId="44" xfId="0" applyNumberFormat="1" applyFont="1" applyFill="1" applyBorder="1" applyAlignment="1">
      <alignment horizontal="center" vertical="center" wrapText="1"/>
    </xf>
    <xf numFmtId="4" fontId="16" fillId="6" borderId="43" xfId="0" applyNumberFormat="1" applyFont="1" applyFill="1" applyBorder="1" applyAlignment="1">
      <alignment horizontal="center" vertical="center" wrapText="1"/>
    </xf>
    <xf numFmtId="4" fontId="16" fillId="6" borderId="45" xfId="0" applyNumberFormat="1" applyFont="1" applyFill="1" applyBorder="1" applyAlignment="1">
      <alignment horizontal="center" vertical="center" wrapText="1"/>
    </xf>
    <xf numFmtId="4" fontId="0" fillId="0" borderId="69" xfId="0" applyNumberFormat="1" applyFont="1" applyBorder="1" applyAlignment="1">
      <alignment horizontal="center" vertical="center" wrapText="1"/>
    </xf>
    <xf numFmtId="4" fontId="0" fillId="0" borderId="70" xfId="0" applyNumberFormat="1" applyFont="1" applyBorder="1" applyAlignment="1">
      <alignment horizontal="center" vertical="center" wrapText="1"/>
    </xf>
    <xf numFmtId="4" fontId="0" fillId="0" borderId="86" xfId="0" applyNumberFormat="1" applyFont="1" applyBorder="1" applyAlignment="1">
      <alignment horizontal="center" vertical="center" wrapText="1"/>
    </xf>
    <xf numFmtId="4" fontId="5" fillId="7" borderId="39" xfId="0" applyNumberFormat="1" applyFont="1" applyFill="1" applyBorder="1" applyAlignment="1">
      <alignment horizontal="center" vertical="center"/>
    </xf>
    <xf numFmtId="4" fontId="17" fillId="11" borderId="71" xfId="0" applyNumberFormat="1" applyFont="1" applyFill="1" applyBorder="1" applyAlignment="1">
      <alignment horizontal="center" vertical="center" wrapText="1"/>
    </xf>
    <xf numFmtId="4" fontId="14" fillId="11" borderId="71" xfId="0" applyNumberFormat="1" applyFont="1" applyFill="1" applyBorder="1" applyAlignment="1">
      <alignment horizontal="center" vertical="center" wrapText="1"/>
    </xf>
    <xf numFmtId="0" fontId="0" fillId="0" borderId="71" xfId="0" applyBorder="1"/>
    <xf numFmtId="4" fontId="0" fillId="0" borderId="71" xfId="0" applyNumberFormat="1" applyBorder="1"/>
    <xf numFmtId="0" fontId="0" fillId="0" borderId="0" xfId="0" applyFill="1" applyBorder="1"/>
    <xf numFmtId="4" fontId="16" fillId="5" borderId="44" xfId="0" applyNumberFormat="1" applyFont="1" applyFill="1" applyBorder="1" applyAlignment="1">
      <alignment horizontal="center" vertical="center" wrapText="1"/>
    </xf>
    <xf numFmtId="4" fontId="16" fillId="5" borderId="43" xfId="0" applyNumberFormat="1" applyFont="1" applyFill="1" applyBorder="1" applyAlignment="1">
      <alignment horizontal="center" vertical="center" wrapText="1"/>
    </xf>
    <xf numFmtId="4" fontId="16" fillId="5" borderId="45" xfId="0" applyNumberFormat="1" applyFont="1" applyFill="1" applyBorder="1" applyAlignment="1">
      <alignment horizontal="center" vertical="center" wrapText="1"/>
    </xf>
    <xf numFmtId="0" fontId="17" fillId="10" borderId="91" xfId="0" applyFont="1" applyFill="1" applyBorder="1" applyAlignment="1">
      <alignment horizontal="center" vertical="center" wrapText="1"/>
    </xf>
    <xf numFmtId="0" fontId="17" fillId="10" borderId="89" xfId="0" applyFont="1" applyFill="1" applyBorder="1" applyAlignment="1">
      <alignment horizontal="center" vertical="center" wrapText="1"/>
    </xf>
    <xf numFmtId="0" fontId="0" fillId="0" borderId="0" xfId="0" applyAlignment="1"/>
    <xf numFmtId="4" fontId="0" fillId="0" borderId="71" xfId="0" applyNumberFormat="1" applyBorder="1" applyAlignment="1">
      <alignment horizontal="center" vertical="center"/>
    </xf>
    <xf numFmtId="0" fontId="14" fillId="15" borderId="71" xfId="0" applyFont="1" applyFill="1" applyBorder="1" applyAlignment="1">
      <alignment horizontal="center" vertical="center"/>
    </xf>
    <xf numFmtId="4" fontId="14" fillId="15" borderId="71" xfId="0" applyNumberFormat="1" applyFont="1" applyFill="1" applyBorder="1" applyAlignment="1">
      <alignment horizontal="center" vertical="center"/>
    </xf>
    <xf numFmtId="0" fontId="14" fillId="15" borderId="71" xfId="0" applyFont="1" applyFill="1" applyBorder="1"/>
    <xf numFmtId="4" fontId="5" fillId="15" borderId="71" xfId="0" applyNumberFormat="1" applyFont="1" applyFill="1" applyBorder="1" applyAlignment="1">
      <alignment horizontal="center" vertical="center"/>
    </xf>
    <xf numFmtId="0" fontId="14" fillId="9" borderId="71" xfId="0" applyFont="1" applyFill="1" applyBorder="1" applyAlignment="1">
      <alignment horizontal="center" vertical="center"/>
    </xf>
    <xf numFmtId="0" fontId="0" fillId="9" borderId="71" xfId="0" applyFill="1" applyBorder="1" applyAlignment="1">
      <alignment horizontal="center" vertical="center"/>
    </xf>
    <xf numFmtId="0" fontId="0" fillId="14" borderId="71" xfId="0" applyFill="1" applyBorder="1"/>
    <xf numFmtId="0" fontId="14" fillId="18" borderId="71" xfId="0" applyFont="1" applyFill="1" applyBorder="1"/>
    <xf numFmtId="4" fontId="14" fillId="18" borderId="71" xfId="0" applyNumberFormat="1" applyFont="1" applyFill="1" applyBorder="1" applyAlignment="1">
      <alignment horizontal="center" vertical="center"/>
    </xf>
    <xf numFmtId="4" fontId="5" fillId="18" borderId="71" xfId="0" applyNumberFormat="1" applyFont="1" applyFill="1" applyBorder="1" applyAlignment="1">
      <alignment horizontal="center" vertical="center"/>
    </xf>
    <xf numFmtId="0" fontId="14" fillId="18" borderId="71" xfId="0" applyFont="1" applyFill="1" applyBorder="1" applyAlignment="1">
      <alignment horizontal="center" vertical="center"/>
    </xf>
    <xf numFmtId="0" fontId="14" fillId="19" borderId="71" xfId="0" applyFont="1" applyFill="1" applyBorder="1" applyAlignment="1">
      <alignment horizontal="center" vertical="center"/>
    </xf>
    <xf numFmtId="4" fontId="14" fillId="19" borderId="71" xfId="0" applyNumberFormat="1" applyFont="1" applyFill="1" applyBorder="1" applyAlignment="1">
      <alignment horizontal="center" vertical="center"/>
    </xf>
    <xf numFmtId="0" fontId="14" fillId="19" borderId="71" xfId="0" applyFont="1" applyFill="1" applyBorder="1"/>
    <xf numFmtId="4" fontId="5" fillId="19" borderId="71" xfId="0" applyNumberFormat="1" applyFont="1" applyFill="1" applyBorder="1" applyAlignment="1">
      <alignment horizontal="center" vertical="center"/>
    </xf>
    <xf numFmtId="4" fontId="27" fillId="20" borderId="92" xfId="0" applyNumberFormat="1" applyFont="1" applyFill="1" applyBorder="1"/>
    <xf numFmtId="0" fontId="26" fillId="6" borderId="0" xfId="0" applyFont="1" applyFill="1"/>
    <xf numFmtId="0" fontId="14" fillId="17" borderId="94" xfId="0" applyFont="1" applyFill="1" applyBorder="1" applyAlignment="1">
      <alignment horizontal="center" vertical="center"/>
    </xf>
    <xf numFmtId="0" fontId="14" fillId="17" borderId="95" xfId="0" applyFont="1" applyFill="1" applyBorder="1" applyAlignment="1">
      <alignment horizontal="center" vertical="center"/>
    </xf>
    <xf numFmtId="0" fontId="14" fillId="17" borderId="96" xfId="0" applyFont="1" applyFill="1" applyBorder="1" applyAlignment="1">
      <alignment horizontal="center" vertical="center"/>
    </xf>
    <xf numFmtId="0" fontId="14" fillId="17" borderId="97" xfId="0" applyFont="1" applyFill="1" applyBorder="1" applyAlignment="1">
      <alignment horizontal="center" vertical="center"/>
    </xf>
    <xf numFmtId="0" fontId="25" fillId="21" borderId="0" xfId="0" applyFont="1" applyFill="1" applyAlignment="1">
      <alignment horizontal="center"/>
    </xf>
    <xf numFmtId="0" fontId="0" fillId="17" borderId="98" xfId="0" applyFill="1" applyBorder="1" applyAlignment="1">
      <alignment horizontal="center" vertical="center"/>
    </xf>
    <xf numFmtId="4" fontId="0" fillId="0" borderId="71" xfId="4" applyNumberFormat="1" applyFont="1" applyBorder="1"/>
    <xf numFmtId="4" fontId="0" fillId="0" borderId="88" xfId="4" applyNumberFormat="1" applyFont="1" applyBorder="1"/>
    <xf numFmtId="4" fontId="0" fillId="0" borderId="99" xfId="4" applyNumberFormat="1" applyFont="1" applyBorder="1"/>
    <xf numFmtId="0" fontId="0" fillId="17" borderId="100" xfId="0" applyFill="1" applyBorder="1" applyAlignment="1">
      <alignment horizontal="center" vertical="center"/>
    </xf>
    <xf numFmtId="4" fontId="0" fillId="0" borderId="101" xfId="4" applyNumberFormat="1" applyFont="1" applyBorder="1"/>
    <xf numFmtId="0" fontId="0" fillId="17" borderId="102" xfId="0" applyFill="1" applyBorder="1" applyAlignment="1">
      <alignment horizontal="center" vertical="center"/>
    </xf>
    <xf numFmtId="4" fontId="0" fillId="0" borderId="87" xfId="4" applyNumberFormat="1" applyFont="1" applyBorder="1"/>
    <xf numFmtId="4" fontId="0" fillId="0" borderId="103" xfId="4" applyNumberFormat="1" applyFont="1" applyBorder="1"/>
    <xf numFmtId="0" fontId="25" fillId="21" borderId="94" xfId="0" applyFont="1" applyFill="1" applyBorder="1" applyAlignment="1">
      <alignment horizontal="center" vertical="center"/>
    </xf>
    <xf numFmtId="4" fontId="25" fillId="21" borderId="104" xfId="4" applyNumberFormat="1" applyFont="1" applyFill="1" applyBorder="1"/>
    <xf numFmtId="4" fontId="25" fillId="21" borderId="96" xfId="4" applyNumberFormat="1" applyFont="1" applyFill="1" applyBorder="1"/>
    <xf numFmtId="4" fontId="25" fillId="21" borderId="97" xfId="4" applyNumberFormat="1" applyFont="1" applyFill="1" applyBorder="1"/>
    <xf numFmtId="0" fontId="0" fillId="0" borderId="98" xfId="0" applyBorder="1" applyAlignment="1">
      <alignment horizontal="center"/>
    </xf>
    <xf numFmtId="0" fontId="0" fillId="22" borderId="100" xfId="0" applyFill="1" applyBorder="1" applyAlignment="1">
      <alignment horizontal="center" vertical="center"/>
    </xf>
    <xf numFmtId="0" fontId="0" fillId="22" borderId="105" xfId="0" applyFill="1" applyBorder="1" applyAlignment="1">
      <alignment horizontal="center" vertical="center"/>
    </xf>
    <xf numFmtId="166" fontId="0" fillId="0" borderId="106" xfId="4" applyNumberFormat="1" applyFont="1" applyBorder="1"/>
    <xf numFmtId="166" fontId="0" fillId="0" borderId="107" xfId="4" applyNumberFormat="1" applyFont="1" applyBorder="1"/>
    <xf numFmtId="4" fontId="0" fillId="0" borderId="0" xfId="0" applyNumberFormat="1" applyFill="1" applyBorder="1" applyAlignment="1">
      <alignment horizontal="center" vertical="center"/>
    </xf>
    <xf numFmtId="4" fontId="0" fillId="0" borderId="71" xfId="0" applyNumberFormat="1" applyFill="1" applyBorder="1" applyAlignment="1">
      <alignment horizontal="center" vertical="center"/>
    </xf>
    <xf numFmtId="4" fontId="14" fillId="0" borderId="71" xfId="0" applyNumberFormat="1" applyFont="1" applyBorder="1"/>
    <xf numFmtId="0" fontId="25" fillId="20" borderId="93" xfId="0" applyFont="1" applyFill="1" applyBorder="1" applyAlignment="1">
      <alignment horizontal="left" vertical="center"/>
    </xf>
    <xf numFmtId="0" fontId="30" fillId="0" borderId="0" xfId="0" applyFont="1"/>
    <xf numFmtId="9" fontId="30" fillId="0" borderId="0" xfId="1" applyFont="1" applyAlignment="1">
      <alignment horizontal="right"/>
    </xf>
    <xf numFmtId="165" fontId="30" fillId="0" borderId="0" xfId="0" applyNumberFormat="1" applyFont="1" applyAlignment="1">
      <alignment horizontal="left"/>
    </xf>
    <xf numFmtId="0" fontId="32" fillId="0" borderId="0" xfId="0" applyFont="1"/>
    <xf numFmtId="0" fontId="33" fillId="0" borderId="0" xfId="0" applyFont="1"/>
    <xf numFmtId="9" fontId="34" fillId="0" borderId="0" xfId="1" applyFont="1" applyAlignment="1">
      <alignment horizontal="right"/>
    </xf>
    <xf numFmtId="0" fontId="35" fillId="0" borderId="0" xfId="0" applyFont="1" applyBorder="1" applyAlignment="1">
      <alignment vertical="center"/>
    </xf>
    <xf numFmtId="0" fontId="32" fillId="0" borderId="0" xfId="0" applyFont="1" applyBorder="1"/>
    <xf numFmtId="0" fontId="35" fillId="0" borderId="17" xfId="0" applyFont="1" applyBorder="1" applyAlignment="1">
      <alignment vertical="center"/>
    </xf>
    <xf numFmtId="0" fontId="36" fillId="6" borderId="17" xfId="0" applyFont="1" applyFill="1" applyBorder="1" applyAlignment="1">
      <alignment vertical="center" wrapText="1"/>
    </xf>
    <xf numFmtId="0" fontId="37" fillId="4" borderId="8" xfId="0" applyFont="1" applyFill="1" applyBorder="1" applyAlignment="1">
      <alignment horizontal="left" vertical="center"/>
    </xf>
    <xf numFmtId="0" fontId="37" fillId="4" borderId="15" xfId="0" applyFont="1" applyFill="1" applyBorder="1" applyAlignment="1">
      <alignment horizontal="center" vertical="center"/>
    </xf>
    <xf numFmtId="0" fontId="37" fillId="5" borderId="15" xfId="0" applyFont="1" applyFill="1" applyBorder="1" applyAlignment="1">
      <alignment horizontal="center" vertical="center"/>
    </xf>
    <xf numFmtId="0" fontId="37" fillId="4" borderId="22" xfId="0" applyFont="1" applyFill="1" applyBorder="1" applyAlignment="1">
      <alignment horizontal="center" vertical="center"/>
    </xf>
    <xf numFmtId="0" fontId="37" fillId="4" borderId="23" xfId="0" applyFont="1" applyFill="1" applyBorder="1" applyAlignment="1">
      <alignment horizontal="center" vertical="center"/>
    </xf>
    <xf numFmtId="0" fontId="37" fillId="4" borderId="9" xfId="0" applyFont="1" applyFill="1" applyBorder="1" applyAlignment="1">
      <alignment horizontal="center" vertical="center"/>
    </xf>
    <xf numFmtId="0" fontId="37" fillId="4" borderId="24" xfId="0" applyFont="1" applyFill="1" applyBorder="1" applyAlignment="1">
      <alignment horizontal="center" vertical="center"/>
    </xf>
    <xf numFmtId="0" fontId="38" fillId="0" borderId="11" xfId="0" applyFont="1" applyFill="1" applyBorder="1" applyAlignment="1">
      <alignment horizontal="left" vertical="center"/>
    </xf>
    <xf numFmtId="4" fontId="38" fillId="6" borderId="12" xfId="0" applyNumberFormat="1" applyFont="1" applyFill="1" applyBorder="1" applyAlignment="1">
      <alignment horizontal="center" vertical="center"/>
    </xf>
    <xf numFmtId="4" fontId="38" fillId="0" borderId="12" xfId="0" applyNumberFormat="1" applyFont="1" applyFill="1" applyBorder="1" applyAlignment="1">
      <alignment horizontal="center" vertical="center"/>
    </xf>
    <xf numFmtId="4" fontId="38" fillId="0" borderId="21" xfId="0" applyNumberFormat="1" applyFont="1" applyFill="1" applyBorder="1" applyAlignment="1">
      <alignment horizontal="center" vertical="center"/>
    </xf>
    <xf numFmtId="9" fontId="39" fillId="0" borderId="25" xfId="1" applyFont="1" applyFill="1" applyBorder="1" applyAlignment="1">
      <alignment horizontal="center" vertical="center"/>
    </xf>
    <xf numFmtId="9" fontId="39" fillId="0" borderId="12" xfId="1" applyFont="1" applyFill="1" applyBorder="1" applyAlignment="1">
      <alignment horizontal="center" vertical="center"/>
    </xf>
    <xf numFmtId="9" fontId="39" fillId="0" borderId="26" xfId="1" applyFont="1" applyFill="1" applyBorder="1" applyAlignment="1">
      <alignment horizontal="center" vertical="center"/>
    </xf>
    <xf numFmtId="4" fontId="40" fillId="0" borderId="40" xfId="0" applyNumberFormat="1" applyFont="1" applyBorder="1"/>
    <xf numFmtId="4" fontId="40" fillId="0" borderId="41" xfId="0" applyNumberFormat="1" applyFont="1" applyBorder="1"/>
    <xf numFmtId="4" fontId="40" fillId="0" borderId="42" xfId="0" applyNumberFormat="1" applyFont="1" applyBorder="1"/>
    <xf numFmtId="0" fontId="37" fillId="4" borderId="78" xfId="0" applyFont="1" applyFill="1" applyBorder="1" applyAlignment="1">
      <alignment horizontal="right"/>
    </xf>
    <xf numFmtId="4" fontId="37" fillId="6" borderId="84" xfId="0" applyNumberFormat="1" applyFont="1" applyFill="1" applyBorder="1" applyAlignment="1">
      <alignment horizontal="center" vertical="center"/>
    </xf>
    <xf numFmtId="4" fontId="37" fillId="15" borderId="84" xfId="0" applyNumberFormat="1" applyFont="1" applyFill="1" applyBorder="1" applyAlignment="1">
      <alignment horizontal="center" vertical="center"/>
    </xf>
    <xf numFmtId="4" fontId="37" fillId="4" borderId="84" xfId="0" applyNumberFormat="1" applyFont="1" applyFill="1" applyBorder="1" applyAlignment="1">
      <alignment horizontal="center" vertical="center"/>
    </xf>
    <xf numFmtId="4" fontId="37" fillId="4" borderId="85" xfId="0" applyNumberFormat="1" applyFont="1" applyFill="1" applyBorder="1" applyAlignment="1">
      <alignment horizontal="center" vertical="center"/>
    </xf>
    <xf numFmtId="9" fontId="41" fillId="4" borderId="85" xfId="1" applyFont="1" applyFill="1" applyBorder="1" applyAlignment="1">
      <alignment horizontal="center" vertical="center"/>
    </xf>
    <xf numFmtId="4" fontId="41" fillId="4" borderId="84" xfId="0" applyNumberFormat="1" applyFont="1" applyFill="1" applyBorder="1" applyAlignment="1">
      <alignment horizontal="center" vertical="center"/>
    </xf>
    <xf numFmtId="0" fontId="38" fillId="0" borderId="14" xfId="0" applyFont="1" applyBorder="1" applyAlignment="1">
      <alignment horizontal="left" vertical="center"/>
    </xf>
    <xf numFmtId="4" fontId="38" fillId="6" borderId="15" xfId="0" applyNumberFormat="1" applyFont="1" applyFill="1" applyBorder="1" applyAlignment="1">
      <alignment horizontal="center" vertical="center"/>
    </xf>
    <xf numFmtId="4" fontId="38" fillId="0" borderId="15" xfId="0" applyNumberFormat="1" applyFont="1" applyBorder="1" applyAlignment="1">
      <alignment horizontal="center" vertical="center"/>
    </xf>
    <xf numFmtId="4" fontId="38" fillId="0" borderId="22" xfId="0" applyNumberFormat="1" applyFont="1" applyBorder="1" applyAlignment="1">
      <alignment horizontal="center" vertical="center"/>
    </xf>
    <xf numFmtId="9" fontId="39" fillId="0" borderId="79" xfId="1" applyFont="1" applyFill="1" applyBorder="1" applyAlignment="1">
      <alignment horizontal="center" vertical="center"/>
    </xf>
    <xf numFmtId="9" fontId="39" fillId="0" borderId="15" xfId="1" applyFont="1" applyFill="1" applyBorder="1" applyAlignment="1">
      <alignment horizontal="center" vertical="center"/>
    </xf>
    <xf numFmtId="9" fontId="39" fillId="0" borderId="80" xfId="1" applyFont="1" applyFill="1" applyBorder="1" applyAlignment="1">
      <alignment horizontal="center" vertical="center"/>
    </xf>
    <xf numFmtId="4" fontId="40" fillId="0" borderId="81" xfId="0" applyNumberFormat="1" applyFont="1" applyBorder="1"/>
    <xf numFmtId="4" fontId="40" fillId="0" borderId="82" xfId="0" applyNumberFormat="1" applyFont="1" applyBorder="1"/>
    <xf numFmtId="4" fontId="40" fillId="0" borderId="83" xfId="0" applyNumberFormat="1" applyFont="1" applyBorder="1"/>
    <xf numFmtId="0" fontId="38" fillId="0" borderId="61" xfId="0" applyFont="1" applyFill="1" applyBorder="1" applyAlignment="1">
      <alignment horizontal="left" vertical="center"/>
    </xf>
    <xf numFmtId="4" fontId="38" fillId="0" borderId="15" xfId="0" applyNumberFormat="1" applyFont="1" applyFill="1" applyBorder="1" applyAlignment="1">
      <alignment horizontal="center" vertical="center"/>
    </xf>
    <xf numFmtId="9" fontId="38" fillId="0" borderId="25" xfId="1" applyFont="1" applyFill="1" applyBorder="1" applyAlignment="1">
      <alignment horizontal="center" vertical="center"/>
    </xf>
    <xf numFmtId="9" fontId="42" fillId="0" borderId="12" xfId="1" applyFont="1" applyFill="1" applyBorder="1" applyAlignment="1">
      <alignment horizontal="center" vertical="center"/>
    </xf>
    <xf numFmtId="4" fontId="32" fillId="0" borderId="40" xfId="0" applyNumberFormat="1" applyFont="1" applyBorder="1"/>
    <xf numFmtId="4" fontId="43" fillId="0" borderId="41" xfId="0" applyNumberFormat="1" applyFont="1" applyBorder="1"/>
    <xf numFmtId="9" fontId="42" fillId="0" borderId="25" xfId="1" applyFont="1" applyFill="1" applyBorder="1" applyAlignment="1">
      <alignment horizontal="center" vertical="center"/>
    </xf>
    <xf numFmtId="9" fontId="42" fillId="0" borderId="26" xfId="1" applyFont="1" applyFill="1" applyBorder="1" applyAlignment="1">
      <alignment horizontal="center" vertical="center"/>
    </xf>
    <xf numFmtId="4" fontId="43" fillId="0" borderId="40" xfId="0" applyNumberFormat="1" applyFont="1" applyBorder="1"/>
    <xf numFmtId="4" fontId="43" fillId="0" borderId="42" xfId="0" applyNumberFormat="1" applyFont="1" applyBorder="1"/>
    <xf numFmtId="0" fontId="37" fillId="5" borderId="18" xfId="0" applyFont="1" applyFill="1" applyBorder="1" applyAlignment="1">
      <alignment horizontal="right"/>
    </xf>
    <xf numFmtId="4" fontId="37" fillId="6" borderId="19" xfId="0" applyNumberFormat="1" applyFont="1" applyFill="1" applyBorder="1" applyAlignment="1">
      <alignment horizontal="center" vertical="center"/>
    </xf>
    <xf numFmtId="4" fontId="37" fillId="15" borderId="19" xfId="0" applyNumberFormat="1" applyFont="1" applyFill="1" applyBorder="1" applyAlignment="1">
      <alignment horizontal="center" vertical="center"/>
    </xf>
    <xf numFmtId="4" fontId="37" fillId="5" borderId="19" xfId="0" applyNumberFormat="1" applyFont="1" applyFill="1" applyBorder="1" applyAlignment="1">
      <alignment horizontal="center" vertical="center"/>
    </xf>
    <xf numFmtId="4" fontId="37" fillId="5" borderId="20" xfId="0" applyNumberFormat="1" applyFont="1" applyFill="1" applyBorder="1" applyAlignment="1">
      <alignment horizontal="center" vertical="center"/>
    </xf>
    <xf numFmtId="4" fontId="44" fillId="5" borderId="19" xfId="0" applyNumberFormat="1" applyFont="1" applyFill="1" applyBorder="1" applyAlignment="1">
      <alignment horizontal="center" vertical="center"/>
    </xf>
    <xf numFmtId="4" fontId="44" fillId="5" borderId="27" xfId="0" applyNumberFormat="1" applyFont="1" applyFill="1" applyBorder="1" applyAlignment="1">
      <alignment horizontal="center" vertical="center"/>
    </xf>
    <xf numFmtId="0" fontId="37" fillId="8" borderId="34" xfId="0" applyFont="1" applyFill="1" applyBorder="1" applyAlignment="1">
      <alignment horizontal="center" vertical="center" wrapText="1"/>
    </xf>
    <xf numFmtId="4" fontId="37" fillId="6" borderId="35" xfId="0" applyNumberFormat="1" applyFont="1" applyFill="1" applyBorder="1" applyAlignment="1">
      <alignment horizontal="center" vertical="center"/>
    </xf>
    <xf numFmtId="4" fontId="37" fillId="16" borderId="35" xfId="0" applyNumberFormat="1" applyFont="1" applyFill="1" applyBorder="1" applyAlignment="1">
      <alignment horizontal="center" vertical="center"/>
    </xf>
    <xf numFmtId="4" fontId="37" fillId="8" borderId="35" xfId="0" applyNumberFormat="1" applyFont="1" applyFill="1" applyBorder="1" applyAlignment="1">
      <alignment horizontal="center" vertical="center"/>
    </xf>
    <xf numFmtId="9" fontId="41" fillId="8" borderId="35" xfId="1" applyFont="1" applyFill="1" applyBorder="1" applyAlignment="1">
      <alignment horizontal="center" vertical="center"/>
    </xf>
    <xf numFmtId="4" fontId="45" fillId="8" borderId="35" xfId="0" applyNumberFormat="1" applyFont="1" applyFill="1" applyBorder="1" applyAlignment="1">
      <alignment horizontal="center" vertical="center" wrapText="1"/>
    </xf>
    <xf numFmtId="4" fontId="45" fillId="8" borderId="35" xfId="0" applyNumberFormat="1" applyFont="1" applyFill="1" applyBorder="1" applyAlignment="1">
      <alignment vertical="center"/>
    </xf>
    <xf numFmtId="0" fontId="46" fillId="13" borderId="0" xfId="0" applyFont="1" applyFill="1" applyBorder="1" applyAlignment="1">
      <alignment horizontal="center" vertical="center" wrapText="1"/>
    </xf>
    <xf numFmtId="4" fontId="46" fillId="0" borderId="0" xfId="0" applyNumberFormat="1" applyFont="1" applyFill="1" applyBorder="1" applyAlignment="1">
      <alignment horizontal="center" vertical="center"/>
    </xf>
    <xf numFmtId="4" fontId="44" fillId="0" borderId="0" xfId="0" applyNumberFormat="1" applyFont="1" applyFill="1" applyBorder="1" applyAlignment="1">
      <alignment horizontal="center" vertical="center"/>
    </xf>
    <xf numFmtId="4" fontId="46" fillId="13" borderId="0" xfId="0" applyNumberFormat="1" applyFont="1" applyFill="1" applyBorder="1" applyAlignment="1">
      <alignment horizontal="center" vertical="center"/>
    </xf>
    <xf numFmtId="9" fontId="41" fillId="0" borderId="0" xfId="1" applyFont="1" applyFill="1" applyBorder="1" applyAlignment="1">
      <alignment horizontal="center" vertical="center"/>
    </xf>
    <xf numFmtId="4" fontId="45" fillId="0" borderId="0" xfId="0" applyNumberFormat="1" applyFont="1" applyFill="1" applyBorder="1"/>
    <xf numFmtId="0" fontId="37" fillId="0" borderId="0" xfId="0" applyFont="1" applyBorder="1" applyAlignment="1">
      <alignment horizontal="right"/>
    </xf>
    <xf numFmtId="4" fontId="37" fillId="0" borderId="0" xfId="0" applyNumberFormat="1" applyFont="1" applyBorder="1" applyAlignment="1">
      <alignment horizontal="center" vertical="center"/>
    </xf>
    <xf numFmtId="4" fontId="38" fillId="0" borderId="0" xfId="0" applyNumberFormat="1" applyFont="1" applyFill="1" applyBorder="1" applyAlignment="1">
      <alignment horizontal="center" vertical="center"/>
    </xf>
    <xf numFmtId="4" fontId="47" fillId="0" borderId="0" xfId="0" applyNumberFormat="1" applyFont="1"/>
    <xf numFmtId="9" fontId="31" fillId="0" borderId="0" xfId="1" applyFont="1" applyAlignment="1">
      <alignment horizontal="left"/>
    </xf>
    <xf numFmtId="9" fontId="33" fillId="0" borderId="0" xfId="1" applyFont="1"/>
    <xf numFmtId="4" fontId="33" fillId="0" borderId="0" xfId="0" applyNumberFormat="1" applyFont="1"/>
    <xf numFmtId="9" fontId="32" fillId="0" borderId="0" xfId="1" applyFont="1"/>
    <xf numFmtId="4" fontId="32" fillId="0" borderId="0" xfId="0" applyNumberFormat="1" applyFont="1"/>
    <xf numFmtId="14" fontId="0" fillId="0" borderId="0" xfId="0" applyNumberFormat="1"/>
    <xf numFmtId="14" fontId="26" fillId="6" borderId="0" xfId="0" applyNumberFormat="1" applyFont="1" applyFill="1"/>
    <xf numFmtId="4" fontId="48" fillId="15" borderId="71" xfId="0" applyNumberFormat="1" applyFont="1" applyFill="1" applyBorder="1" applyAlignment="1">
      <alignment horizontal="center" vertical="center"/>
    </xf>
    <xf numFmtId="0" fontId="29" fillId="9" borderId="71" xfId="0" applyFont="1" applyFill="1" applyBorder="1" applyAlignment="1">
      <alignment horizontal="center" vertical="center"/>
    </xf>
    <xf numFmtId="0" fontId="29" fillId="0" borderId="71" xfId="0" applyFont="1" applyBorder="1"/>
    <xf numFmtId="0" fontId="29" fillId="0" borderId="0" xfId="0" applyFont="1" applyBorder="1"/>
    <xf numFmtId="4" fontId="14" fillId="0" borderId="0" xfId="0" applyNumberFormat="1" applyFont="1" applyBorder="1"/>
    <xf numFmtId="0" fontId="11" fillId="2" borderId="2" xfId="0" applyFont="1" applyFill="1" applyBorder="1" applyAlignment="1">
      <alignment horizontal="center" vertical="center" wrapText="1"/>
    </xf>
    <xf numFmtId="0" fontId="11" fillId="2" borderId="0" xfId="0" applyFont="1" applyFill="1" applyAlignment="1">
      <alignment horizontal="center" vertical="center" wrapText="1"/>
    </xf>
    <xf numFmtId="0" fontId="11" fillId="2" borderId="3" xfId="0" applyFont="1" applyFill="1" applyBorder="1" applyAlignment="1">
      <alignment horizontal="center" vertical="center" wrapText="1"/>
    </xf>
    <xf numFmtId="0" fontId="20" fillId="3" borderId="4" xfId="0" applyFont="1" applyFill="1" applyBorder="1" applyAlignment="1">
      <alignment horizontal="center" vertical="center" wrapText="1"/>
    </xf>
    <xf numFmtId="0" fontId="3" fillId="0" borderId="46" xfId="0" applyFont="1" applyBorder="1" applyAlignment="1">
      <alignment horizontal="center"/>
    </xf>
    <xf numFmtId="0" fontId="3" fillId="0" borderId="59" xfId="0" applyFont="1" applyBorder="1" applyAlignment="1">
      <alignment horizontal="center"/>
    </xf>
    <xf numFmtId="0" fontId="3" fillId="0" borderId="60" xfId="0" applyFont="1" applyBorder="1" applyAlignment="1">
      <alignment horizontal="center"/>
    </xf>
    <xf numFmtId="9" fontId="30" fillId="0" borderId="0" xfId="1" applyFont="1" applyAlignment="1">
      <alignment horizontal="left"/>
    </xf>
    <xf numFmtId="0" fontId="36" fillId="9" borderId="0" xfId="0" applyFont="1" applyFill="1" applyBorder="1" applyAlignment="1">
      <alignment horizontal="center" vertical="center" wrapText="1"/>
    </xf>
    <xf numFmtId="0" fontId="36" fillId="9" borderId="17" xfId="0" applyFont="1" applyFill="1" applyBorder="1" applyAlignment="1">
      <alignment horizontal="center" vertical="center" wrapText="1"/>
    </xf>
    <xf numFmtId="0" fontId="36" fillId="9" borderId="2" xfId="0" applyFont="1" applyFill="1" applyBorder="1" applyAlignment="1">
      <alignment horizontal="center" vertical="center" wrapText="1"/>
    </xf>
    <xf numFmtId="0" fontId="36" fillId="9" borderId="16" xfId="0" applyFont="1" applyFill="1" applyBorder="1" applyAlignment="1">
      <alignment horizontal="center" vertical="center" wrapText="1"/>
    </xf>
    <xf numFmtId="9" fontId="31" fillId="0" borderId="0" xfId="1" applyFont="1" applyAlignment="1">
      <alignment horizontal="left"/>
    </xf>
    <xf numFmtId="0" fontId="36" fillId="9" borderId="73" xfId="0" applyFont="1" applyFill="1" applyBorder="1" applyAlignment="1">
      <alignment horizontal="center" vertical="center" wrapText="1"/>
    </xf>
    <xf numFmtId="0" fontId="36" fillId="9" borderId="74" xfId="0" applyFont="1" applyFill="1" applyBorder="1" applyAlignment="1">
      <alignment horizontal="center" vertical="center" wrapText="1"/>
    </xf>
    <xf numFmtId="0" fontId="36" fillId="9" borderId="72" xfId="0" applyFont="1" applyFill="1" applyBorder="1" applyAlignment="1">
      <alignment horizontal="center" vertical="center" wrapText="1"/>
    </xf>
    <xf numFmtId="0" fontId="36" fillId="9" borderId="75" xfId="0" applyFont="1" applyFill="1" applyBorder="1" applyAlignment="1">
      <alignment horizontal="center" vertical="center" wrapText="1"/>
    </xf>
    <xf numFmtId="0" fontId="36" fillId="9" borderId="76" xfId="0" applyFont="1" applyFill="1" applyBorder="1" applyAlignment="1">
      <alignment horizontal="center" vertical="center" wrapText="1"/>
    </xf>
    <xf numFmtId="0" fontId="36" fillId="9" borderId="77" xfId="0" applyFont="1" applyFill="1" applyBorder="1" applyAlignment="1">
      <alignment horizontal="center" vertical="center" wrapText="1"/>
    </xf>
    <xf numFmtId="0" fontId="17" fillId="15" borderId="46" xfId="0" applyFont="1" applyFill="1" applyBorder="1" applyAlignment="1">
      <alignment horizontal="center"/>
    </xf>
    <xf numFmtId="0" fontId="17" fillId="15" borderId="93" xfId="0" applyFont="1" applyFill="1" applyBorder="1" applyAlignment="1">
      <alignment horizontal="center"/>
    </xf>
    <xf numFmtId="0" fontId="17" fillId="15" borderId="92" xfId="0" applyFont="1" applyFill="1" applyBorder="1" applyAlignment="1">
      <alignment horizontal="center"/>
    </xf>
    <xf numFmtId="0" fontId="17" fillId="18" borderId="46" xfId="0" applyFont="1" applyFill="1" applyBorder="1" applyAlignment="1">
      <alignment horizontal="center"/>
    </xf>
    <xf numFmtId="0" fontId="17" fillId="18" borderId="93" xfId="0" applyFont="1" applyFill="1" applyBorder="1" applyAlignment="1">
      <alignment horizontal="center"/>
    </xf>
    <xf numFmtId="0" fontId="17" fillId="18" borderId="92" xfId="0" applyFont="1" applyFill="1" applyBorder="1" applyAlignment="1">
      <alignment horizontal="center"/>
    </xf>
    <xf numFmtId="0" fontId="17" fillId="19" borderId="46" xfId="0" applyFont="1" applyFill="1" applyBorder="1" applyAlignment="1">
      <alignment horizontal="center"/>
    </xf>
    <xf numFmtId="0" fontId="17" fillId="19" borderId="93" xfId="0" applyFont="1" applyFill="1" applyBorder="1" applyAlignment="1">
      <alignment horizontal="center"/>
    </xf>
    <xf numFmtId="0" fontId="17" fillId="19" borderId="92" xfId="0" applyFont="1" applyFill="1" applyBorder="1" applyAlignment="1">
      <alignment horizontal="center"/>
    </xf>
    <xf numFmtId="0" fontId="25" fillId="20" borderId="46" xfId="0" applyFont="1" applyFill="1" applyBorder="1" applyAlignment="1">
      <alignment horizontal="left" vertical="center"/>
    </xf>
    <xf numFmtId="0" fontId="25" fillId="20" borderId="93" xfId="0" applyFont="1" applyFill="1" applyBorder="1" applyAlignment="1">
      <alignment horizontal="left" vertical="center"/>
    </xf>
    <xf numFmtId="0" fontId="14" fillId="0" borderId="66" xfId="0" applyFont="1" applyBorder="1" applyAlignment="1">
      <alignment horizontal="center" vertical="center" wrapText="1"/>
    </xf>
    <xf numFmtId="0" fontId="14" fillId="0" borderId="68" xfId="0" applyFont="1" applyBorder="1" applyAlignment="1">
      <alignment horizontal="center" vertical="center" wrapText="1"/>
    </xf>
    <xf numFmtId="0" fontId="17" fillId="0" borderId="66" xfId="0" applyFont="1" applyBorder="1" applyAlignment="1">
      <alignment horizontal="center" vertical="center" wrapText="1"/>
    </xf>
    <xf numFmtId="0" fontId="17" fillId="0" borderId="67" xfId="0" applyFont="1" applyBorder="1" applyAlignment="1">
      <alignment horizontal="center" vertical="center" wrapText="1"/>
    </xf>
    <xf numFmtId="0" fontId="17" fillId="0" borderId="68" xfId="0" applyFont="1" applyBorder="1" applyAlignment="1">
      <alignment horizontal="center" vertical="center" wrapText="1"/>
    </xf>
    <xf numFmtId="0" fontId="17" fillId="10" borderId="89" xfId="0" applyFont="1" applyFill="1" applyBorder="1" applyAlignment="1">
      <alignment horizontal="center" vertical="center" wrapText="1"/>
    </xf>
    <xf numFmtId="0" fontId="17" fillId="10" borderId="90" xfId="0" applyFont="1" applyFill="1" applyBorder="1" applyAlignment="1">
      <alignment horizontal="center" vertical="center" wrapText="1"/>
    </xf>
    <xf numFmtId="0" fontId="15" fillId="0" borderId="46" xfId="0" applyFont="1" applyBorder="1" applyAlignment="1">
      <alignment horizontal="center"/>
    </xf>
    <xf numFmtId="0" fontId="15" fillId="0" borderId="93" xfId="0" applyFont="1" applyBorder="1" applyAlignment="1">
      <alignment horizontal="center"/>
    </xf>
    <xf numFmtId="0" fontId="15" fillId="0" borderId="92" xfId="0" applyFont="1" applyBorder="1" applyAlignment="1">
      <alignment horizontal="center"/>
    </xf>
    <xf numFmtId="0" fontId="17" fillId="0" borderId="31" xfId="0" applyFont="1" applyBorder="1" applyAlignment="1">
      <alignment horizontal="center" vertical="center" wrapText="1"/>
    </xf>
    <xf numFmtId="0" fontId="17" fillId="0" borderId="32" xfId="0" applyFont="1" applyBorder="1" applyAlignment="1">
      <alignment horizontal="center" vertical="center" wrapText="1"/>
    </xf>
    <xf numFmtId="0" fontId="17" fillId="0" borderId="33" xfId="0" applyFont="1" applyBorder="1" applyAlignment="1">
      <alignment horizontal="center" vertical="center" wrapText="1"/>
    </xf>
    <xf numFmtId="0" fontId="15" fillId="0" borderId="59" xfId="0" applyFont="1" applyBorder="1" applyAlignment="1">
      <alignment horizontal="center"/>
    </xf>
    <xf numFmtId="0" fontId="15" fillId="0" borderId="60" xfId="0" applyFont="1" applyBorder="1" applyAlignment="1">
      <alignment horizontal="center"/>
    </xf>
    <xf numFmtId="10" fontId="21" fillId="0" borderId="57" xfId="0" applyNumberFormat="1" applyFont="1" applyBorder="1" applyAlignment="1">
      <alignment horizontal="center" vertical="center"/>
    </xf>
    <xf numFmtId="10" fontId="21" fillId="0" borderId="58" xfId="0" applyNumberFormat="1" applyFont="1" applyBorder="1" applyAlignment="1">
      <alignment horizontal="center" vertical="center"/>
    </xf>
    <xf numFmtId="0" fontId="17" fillId="0" borderId="51" xfId="0" applyFont="1" applyBorder="1" applyAlignment="1">
      <alignment horizontal="center" vertical="center"/>
    </xf>
    <xf numFmtId="0" fontId="17" fillId="0" borderId="52" xfId="0" applyFont="1" applyBorder="1" applyAlignment="1">
      <alignment horizontal="center" vertical="center"/>
    </xf>
    <xf numFmtId="4" fontId="21" fillId="0" borderId="54" xfId="0" applyNumberFormat="1" applyFont="1" applyBorder="1" applyAlignment="1">
      <alignment horizontal="center" vertical="center"/>
    </xf>
    <xf numFmtId="4" fontId="21" fillId="0" borderId="53" xfId="0" applyNumberFormat="1" applyFont="1" applyBorder="1" applyAlignment="1">
      <alignment horizontal="center" vertical="center"/>
    </xf>
  </cellXfs>
  <cellStyles count="6">
    <cellStyle name="Millares" xfId="4" builtinId="3"/>
    <cellStyle name="Millares 2" xfId="2"/>
    <cellStyle name="Millares 3" xfId="3"/>
    <cellStyle name="Normal" xfId="0" builtinId="0"/>
    <cellStyle name="Normal 2" xfId="5"/>
    <cellStyle name="Porcentaje" xfId="1" builtinId="5"/>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worksheet" Target="worksheets/sheet6.xml"/><Relationship Id="rId5" Type="http://schemas.openxmlformats.org/officeDocument/2006/relationships/worksheet" Target="worksheets/sheet5.xml"/><Relationship Id="rId10" Type="http://schemas.openxmlformats.org/officeDocument/2006/relationships/calcChain" Target="calcChain.xml"/><Relationship Id="rId4" Type="http://schemas.openxmlformats.org/officeDocument/2006/relationships/worksheet" Target="worksheets/sheet4.xml"/><Relationship Id="rId9" Type="http://schemas.openxmlformats.org/officeDocument/2006/relationships/sharedStrings" Target="sharedStrings.xml"/></Relationships>
</file>

<file path=xl/charts/_rels/chart1.xml.rels><?xml version="1.0" encoding="UTF-8" standalone="yes"?>
<Relationships xmlns="http://schemas.openxmlformats.org/package/2006/relationships"><Relationship Id="rId2" Type="http://schemas.microsoft.com/office/2011/relationships/chartColorStyle" Target="colors1.xml"/><Relationship Id="rId1" Type="http://schemas.microsoft.com/office/2011/relationships/chartStyle" Target="style1.xml"/></Relationships>
</file>

<file path=xl/charts/_rels/chart2.xml.rels><?xml version="1.0" encoding="UTF-8" standalone="yes"?>
<Relationships xmlns="http://schemas.openxmlformats.org/package/2006/relationships"><Relationship Id="rId2" Type="http://schemas.microsoft.com/office/2011/relationships/chartColorStyle" Target="colors2.xml"/><Relationship Id="rId1" Type="http://schemas.microsoft.com/office/2011/relationships/chartStyle" Target="style2.xml"/></Relationships>
</file>

<file path=xl/charts/_rels/chart3.xml.rels><?xml version="1.0" encoding="UTF-8" standalone="yes"?>
<Relationships xmlns="http://schemas.openxmlformats.org/package/2006/relationships"><Relationship Id="rId3" Type="http://schemas.microsoft.com/office/2011/relationships/chartStyle" Target="style3.xml"/><Relationship Id="rId2" Type="http://schemas.microsoft.com/office/2011/relationships/chartColorStyle" Target="colors3.xml"/><Relationship Id="rId1" Type="http://schemas.openxmlformats.org/officeDocument/2006/relationships/chartUserShapes" Target="../drawings/drawing3.xml"/></Relationships>
</file>

<file path=xl/charts/_rels/chart4.xml.rels><?xml version="1.0" encoding="UTF-8" standalone="yes"?>
<Relationships xmlns="http://schemas.openxmlformats.org/package/2006/relationships"><Relationship Id="rId2" Type="http://schemas.microsoft.com/office/2011/relationships/chartColorStyle" Target="colors4.xml"/><Relationship Id="rId1" Type="http://schemas.microsoft.com/office/2011/relationships/chartStyle" Target="style4.xml"/></Relationships>
</file>

<file path=xl/charts/chart1.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barChart>
        <c:barDir val="col"/>
        <c:grouping val="stacked"/>
        <c:varyColors val="0"/>
        <c:ser>
          <c:idx val="0"/>
          <c:order val="0"/>
          <c:tx>
            <c:strRef>
              <c:f>'Expo Arg Citricos a sem 30'!$C$9</c:f>
              <c:strCache>
                <c:ptCount val="1"/>
                <c:pt idx="0">
                  <c:v>Limon</c:v>
                </c:pt>
              </c:strCache>
            </c:strRef>
          </c:tx>
          <c:spPr>
            <a:solidFill>
              <a:schemeClr val="accent1"/>
            </a:solidFill>
            <a:ln>
              <a:noFill/>
            </a:ln>
            <a:effectLst/>
          </c:spPr>
          <c:invertIfNegative val="0"/>
          <c:cat>
            <c:strRef>
              <c:f>'Expo Arg Citricos a sem 30'!$B$10:$B$17</c:f>
              <c:strCache>
                <c:ptCount val="8"/>
                <c:pt idx="0">
                  <c:v>Enero</c:v>
                </c:pt>
                <c:pt idx="1">
                  <c:v>Febrero</c:v>
                </c:pt>
                <c:pt idx="2">
                  <c:v>Marzo</c:v>
                </c:pt>
                <c:pt idx="3">
                  <c:v>Abril</c:v>
                </c:pt>
                <c:pt idx="4">
                  <c:v>Mayo</c:v>
                </c:pt>
                <c:pt idx="5">
                  <c:v>Junio </c:v>
                </c:pt>
                <c:pt idx="6">
                  <c:v>Julio 30/07</c:v>
                </c:pt>
                <c:pt idx="7">
                  <c:v>Total Acum Sem 30</c:v>
                </c:pt>
              </c:strCache>
            </c:strRef>
          </c:cat>
          <c:val>
            <c:numRef>
              <c:f>'Expo Arg Citricos a sem 30'!$C$10:$C$17</c:f>
              <c:numCache>
                <c:formatCode>#,##0.00</c:formatCode>
                <c:ptCount val="8"/>
                <c:pt idx="0">
                  <c:v>34.020000000000003</c:v>
                </c:pt>
                <c:pt idx="1">
                  <c:v>20.004000000000001</c:v>
                </c:pt>
                <c:pt idx="2">
                  <c:v>1737.15</c:v>
                </c:pt>
                <c:pt idx="3">
                  <c:v>13022.53</c:v>
                </c:pt>
                <c:pt idx="4">
                  <c:v>29170.76</c:v>
                </c:pt>
                <c:pt idx="5">
                  <c:v>71002.67</c:v>
                </c:pt>
                <c:pt idx="6">
                  <c:v>64941.1</c:v>
                </c:pt>
                <c:pt idx="7">
                  <c:v>179928.234</c:v>
                </c:pt>
              </c:numCache>
            </c:numRef>
          </c:val>
          <c:extLst xmlns:c16r2="http://schemas.microsoft.com/office/drawing/2015/06/chart">
            <c:ext xmlns:c16="http://schemas.microsoft.com/office/drawing/2014/chart" uri="{C3380CC4-5D6E-409C-BE32-E72D297353CC}">
              <c16:uniqueId val="{00000000-34DF-461A-B706-383E1505A0F9}"/>
            </c:ext>
          </c:extLst>
        </c:ser>
        <c:ser>
          <c:idx val="1"/>
          <c:order val="1"/>
          <c:tx>
            <c:strRef>
              <c:f>'Expo Arg Citricos a sem 30'!$D$9</c:f>
              <c:strCache>
                <c:ptCount val="1"/>
                <c:pt idx="0">
                  <c:v>Pomelo</c:v>
                </c:pt>
              </c:strCache>
            </c:strRef>
          </c:tx>
          <c:spPr>
            <a:solidFill>
              <a:schemeClr val="accent2"/>
            </a:solidFill>
            <a:ln>
              <a:noFill/>
            </a:ln>
            <a:effectLst/>
          </c:spPr>
          <c:invertIfNegative val="0"/>
          <c:cat>
            <c:strRef>
              <c:f>'Expo Arg Citricos a sem 30'!$B$10:$B$17</c:f>
              <c:strCache>
                <c:ptCount val="8"/>
                <c:pt idx="0">
                  <c:v>Enero</c:v>
                </c:pt>
                <c:pt idx="1">
                  <c:v>Febrero</c:v>
                </c:pt>
                <c:pt idx="2">
                  <c:v>Marzo</c:v>
                </c:pt>
                <c:pt idx="3">
                  <c:v>Abril</c:v>
                </c:pt>
                <c:pt idx="4">
                  <c:v>Mayo</c:v>
                </c:pt>
                <c:pt idx="5">
                  <c:v>Junio </c:v>
                </c:pt>
                <c:pt idx="6">
                  <c:v>Julio 30/07</c:v>
                </c:pt>
                <c:pt idx="7">
                  <c:v>Total Acum Sem 30</c:v>
                </c:pt>
              </c:strCache>
            </c:strRef>
          </c:cat>
          <c:val>
            <c:numRef>
              <c:f>'Expo Arg Citricos a sem 30'!$D$10:$D$17</c:f>
              <c:numCache>
                <c:formatCode>#,##0.00</c:formatCode>
                <c:ptCount val="8"/>
                <c:pt idx="0">
                  <c:v>0</c:v>
                </c:pt>
                <c:pt idx="1">
                  <c:v>0</c:v>
                </c:pt>
                <c:pt idx="2">
                  <c:v>13.62</c:v>
                </c:pt>
                <c:pt idx="3">
                  <c:v>0</c:v>
                </c:pt>
                <c:pt idx="4">
                  <c:v>80.174999999999997</c:v>
                </c:pt>
                <c:pt idx="5">
                  <c:v>201.5</c:v>
                </c:pt>
                <c:pt idx="6">
                  <c:v>106.68</c:v>
                </c:pt>
                <c:pt idx="7">
                  <c:v>401.97500000000002</c:v>
                </c:pt>
              </c:numCache>
            </c:numRef>
          </c:val>
          <c:extLst xmlns:c16r2="http://schemas.microsoft.com/office/drawing/2015/06/chart">
            <c:ext xmlns:c16="http://schemas.microsoft.com/office/drawing/2014/chart" uri="{C3380CC4-5D6E-409C-BE32-E72D297353CC}">
              <c16:uniqueId val="{00000001-34DF-461A-B706-383E1505A0F9}"/>
            </c:ext>
          </c:extLst>
        </c:ser>
        <c:ser>
          <c:idx val="2"/>
          <c:order val="2"/>
          <c:tx>
            <c:strRef>
              <c:f>'Expo Arg Citricos a sem 30'!$E$9</c:f>
              <c:strCache>
                <c:ptCount val="1"/>
                <c:pt idx="0">
                  <c:v>Mandarina</c:v>
                </c:pt>
              </c:strCache>
            </c:strRef>
          </c:tx>
          <c:spPr>
            <a:solidFill>
              <a:schemeClr val="accent3"/>
            </a:solidFill>
            <a:ln>
              <a:noFill/>
            </a:ln>
            <a:effectLst/>
          </c:spPr>
          <c:invertIfNegative val="0"/>
          <c:cat>
            <c:strRef>
              <c:f>'Expo Arg Citricos a sem 30'!$B$10:$B$17</c:f>
              <c:strCache>
                <c:ptCount val="8"/>
                <c:pt idx="0">
                  <c:v>Enero</c:v>
                </c:pt>
                <c:pt idx="1">
                  <c:v>Febrero</c:v>
                </c:pt>
                <c:pt idx="2">
                  <c:v>Marzo</c:v>
                </c:pt>
                <c:pt idx="3">
                  <c:v>Abril</c:v>
                </c:pt>
                <c:pt idx="4">
                  <c:v>Mayo</c:v>
                </c:pt>
                <c:pt idx="5">
                  <c:v>Junio </c:v>
                </c:pt>
                <c:pt idx="6">
                  <c:v>Julio 30/07</c:v>
                </c:pt>
                <c:pt idx="7">
                  <c:v>Total Acum Sem 30</c:v>
                </c:pt>
              </c:strCache>
            </c:strRef>
          </c:cat>
          <c:val>
            <c:numRef>
              <c:f>'Expo Arg Citricos a sem 30'!$E$10:$E$17</c:f>
              <c:numCache>
                <c:formatCode>#,##0.00</c:formatCode>
                <c:ptCount val="8"/>
                <c:pt idx="0">
                  <c:v>20.8</c:v>
                </c:pt>
                <c:pt idx="1">
                  <c:v>8</c:v>
                </c:pt>
                <c:pt idx="2">
                  <c:v>301.16000000000003</c:v>
                </c:pt>
                <c:pt idx="3">
                  <c:v>1613.27</c:v>
                </c:pt>
                <c:pt idx="4">
                  <c:v>7167.3</c:v>
                </c:pt>
                <c:pt idx="5">
                  <c:v>11253.2</c:v>
                </c:pt>
                <c:pt idx="6">
                  <c:v>7648.93</c:v>
                </c:pt>
                <c:pt idx="7">
                  <c:v>28012.660000000003</c:v>
                </c:pt>
              </c:numCache>
            </c:numRef>
          </c:val>
          <c:extLst xmlns:c16r2="http://schemas.microsoft.com/office/drawing/2015/06/chart">
            <c:ext xmlns:c16="http://schemas.microsoft.com/office/drawing/2014/chart" uri="{C3380CC4-5D6E-409C-BE32-E72D297353CC}">
              <c16:uniqueId val="{00000002-34DF-461A-B706-383E1505A0F9}"/>
            </c:ext>
          </c:extLst>
        </c:ser>
        <c:ser>
          <c:idx val="3"/>
          <c:order val="3"/>
          <c:tx>
            <c:strRef>
              <c:f>'Expo Arg Citricos a sem 30'!$F$9</c:f>
              <c:strCache>
                <c:ptCount val="1"/>
                <c:pt idx="0">
                  <c:v>Naranja</c:v>
                </c:pt>
              </c:strCache>
            </c:strRef>
          </c:tx>
          <c:spPr>
            <a:solidFill>
              <a:schemeClr val="accent4"/>
            </a:solidFill>
            <a:ln>
              <a:noFill/>
            </a:ln>
            <a:effectLst/>
          </c:spPr>
          <c:invertIfNegative val="0"/>
          <c:cat>
            <c:strRef>
              <c:f>'Expo Arg Citricos a sem 30'!$B$10:$B$17</c:f>
              <c:strCache>
                <c:ptCount val="8"/>
                <c:pt idx="0">
                  <c:v>Enero</c:v>
                </c:pt>
                <c:pt idx="1">
                  <c:v>Febrero</c:v>
                </c:pt>
                <c:pt idx="2">
                  <c:v>Marzo</c:v>
                </c:pt>
                <c:pt idx="3">
                  <c:v>Abril</c:v>
                </c:pt>
                <c:pt idx="4">
                  <c:v>Mayo</c:v>
                </c:pt>
                <c:pt idx="5">
                  <c:v>Junio </c:v>
                </c:pt>
                <c:pt idx="6">
                  <c:v>Julio 30/07</c:v>
                </c:pt>
                <c:pt idx="7">
                  <c:v>Total Acum Sem 30</c:v>
                </c:pt>
              </c:strCache>
            </c:strRef>
          </c:cat>
          <c:val>
            <c:numRef>
              <c:f>'Expo Arg Citricos a sem 30'!$F$10:$F$17</c:f>
              <c:numCache>
                <c:formatCode>#,##0.00</c:formatCode>
                <c:ptCount val="8"/>
                <c:pt idx="0">
                  <c:v>3068.8</c:v>
                </c:pt>
                <c:pt idx="1">
                  <c:v>1865.56</c:v>
                </c:pt>
                <c:pt idx="2">
                  <c:v>3029.48</c:v>
                </c:pt>
                <c:pt idx="3">
                  <c:v>1406</c:v>
                </c:pt>
                <c:pt idx="4">
                  <c:v>2087.0500000000002</c:v>
                </c:pt>
                <c:pt idx="5">
                  <c:v>5239.8500000000004</c:v>
                </c:pt>
                <c:pt idx="6">
                  <c:v>10466.617</c:v>
                </c:pt>
                <c:pt idx="7">
                  <c:v>27163.356999999996</c:v>
                </c:pt>
              </c:numCache>
            </c:numRef>
          </c:val>
          <c:extLst xmlns:c16r2="http://schemas.microsoft.com/office/drawing/2015/06/chart">
            <c:ext xmlns:c16="http://schemas.microsoft.com/office/drawing/2014/chart" uri="{C3380CC4-5D6E-409C-BE32-E72D297353CC}">
              <c16:uniqueId val="{00000003-34DF-461A-B706-383E1505A0F9}"/>
            </c:ext>
          </c:extLst>
        </c:ser>
        <c:dLbls>
          <c:showLegendKey val="0"/>
          <c:showVal val="0"/>
          <c:showCatName val="0"/>
          <c:showSerName val="0"/>
          <c:showPercent val="0"/>
          <c:showBubbleSize val="0"/>
        </c:dLbls>
        <c:gapWidth val="150"/>
        <c:overlap val="100"/>
        <c:axId val="167192448"/>
        <c:axId val="167236352"/>
      </c:barChart>
      <c:catAx>
        <c:axId val="167192448"/>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167236352"/>
        <c:crosses val="autoZero"/>
        <c:auto val="1"/>
        <c:lblAlgn val="ctr"/>
        <c:lblOffset val="100"/>
        <c:noMultiLvlLbl val="0"/>
      </c:catAx>
      <c:valAx>
        <c:axId val="167236352"/>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167192448"/>
        <c:crosses val="autoZero"/>
        <c:crossBetween val="between"/>
      </c:valAx>
      <c:spPr>
        <a:noFill/>
        <a:ln>
          <a:noFill/>
        </a:ln>
        <a:effectLst/>
      </c:spPr>
    </c:plotArea>
    <c:legend>
      <c:legendPos val="b"/>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legend>
    <c:plotVisOnly val="1"/>
    <c:dispBlanksAs val="gap"/>
    <c:showDLblsOverMax val="0"/>
    <c:extLst xmlns:c16r2="http://schemas.microsoft.com/office/drawing/2015/06/chart">
      <c:ext xmlns:c16r3="http://schemas.microsoft.com/office/drawing/2017/03/chart" uri="{56B9EC1D-385E-4148-901F-78D8002777C0}">
        <c16r3:dataDisplayOptions16>
          <c16r3:dispNaAsBlank val="1"/>
        </c16r3:dataDisplayOptions16>
      </c:ext>
    </c:extLst>
  </c:chart>
  <c:spPr>
    <a:solidFill>
      <a:schemeClr val="bg1"/>
    </a:solidFill>
    <a:ln w="9525" cap="flat" cmpd="sng" algn="ctr">
      <a:solidFill>
        <a:schemeClr val="tx1">
          <a:lumMod val="15000"/>
          <a:lumOff val="85000"/>
        </a:schemeClr>
      </a:solidFill>
      <a:round/>
    </a:ln>
    <a:effectLst/>
  </c:spPr>
  <c:txPr>
    <a:bodyPr/>
    <a:lstStyle/>
    <a:p>
      <a:pPr>
        <a:defRPr/>
      </a:pPr>
      <a:endParaRPr lang="es-ES"/>
    </a:p>
  </c:txPr>
  <c:printSettings>
    <c:headerFooter/>
    <c:pageMargins b="0.75" l="0.7" r="0.7" t="0.75" header="0.3" footer="0.3"/>
    <c:pageSetup/>
  </c:printSettings>
</c:chartSpace>
</file>

<file path=xl/charts/chart2.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cap="all" spc="150" baseline="0">
                <a:solidFill>
                  <a:schemeClr val="tx1">
                    <a:lumMod val="50000"/>
                    <a:lumOff val="50000"/>
                  </a:schemeClr>
                </a:solidFill>
                <a:latin typeface="+mn-lt"/>
                <a:ea typeface="+mn-ea"/>
                <a:cs typeface="+mn-cs"/>
              </a:defRPr>
            </a:pPr>
            <a:r>
              <a:rPr lang="es-ES" sz="900">
                <a:solidFill>
                  <a:schemeClr val="tx1"/>
                </a:solidFill>
              </a:rPr>
              <a:t>Exportacion Argentina de Citricos a sem 30</a:t>
            </a:r>
          </a:p>
        </c:rich>
      </c:tx>
      <c:layout/>
      <c:overlay val="0"/>
      <c:spPr>
        <a:noFill/>
        <a:ln>
          <a:noFill/>
        </a:ln>
        <a:effectLst/>
      </c:spPr>
    </c:title>
    <c:autoTitleDeleted val="0"/>
    <c:plotArea>
      <c:layout/>
      <c:doughnutChart>
        <c:varyColors val="1"/>
        <c:ser>
          <c:idx val="0"/>
          <c:order val="0"/>
          <c:dPt>
            <c:idx val="0"/>
            <c:bubble3D val="0"/>
            <c:spPr>
              <a:pattFill prst="ltUpDiag">
                <a:fgClr>
                  <a:schemeClr val="accent1"/>
                </a:fgClr>
                <a:bgClr>
                  <a:schemeClr val="accent1">
                    <a:lumMod val="20000"/>
                    <a:lumOff val="80000"/>
                  </a:schemeClr>
                </a:bgClr>
              </a:pattFill>
              <a:ln w="19050">
                <a:solidFill>
                  <a:schemeClr val="lt1"/>
                </a:solidFill>
              </a:ln>
              <a:effectLst>
                <a:innerShdw blurRad="114300">
                  <a:schemeClr val="accent1"/>
                </a:innerShdw>
              </a:effectLst>
            </c:spPr>
            <c:extLst xmlns:c16r2="http://schemas.microsoft.com/office/drawing/2015/06/chart">
              <c:ext xmlns:c16="http://schemas.microsoft.com/office/drawing/2014/chart" uri="{C3380CC4-5D6E-409C-BE32-E72D297353CC}">
                <c16:uniqueId val="{00000001-AA53-4420-A299-758641571787}"/>
              </c:ext>
            </c:extLst>
          </c:dPt>
          <c:dPt>
            <c:idx val="1"/>
            <c:bubble3D val="0"/>
            <c:spPr>
              <a:pattFill prst="ltUpDiag">
                <a:fgClr>
                  <a:schemeClr val="accent2"/>
                </a:fgClr>
                <a:bgClr>
                  <a:schemeClr val="accent2">
                    <a:lumMod val="20000"/>
                    <a:lumOff val="80000"/>
                  </a:schemeClr>
                </a:bgClr>
              </a:pattFill>
              <a:ln w="19050">
                <a:solidFill>
                  <a:schemeClr val="lt1"/>
                </a:solidFill>
              </a:ln>
              <a:effectLst>
                <a:innerShdw blurRad="114300">
                  <a:schemeClr val="accent2"/>
                </a:innerShdw>
              </a:effectLst>
            </c:spPr>
            <c:extLst xmlns:c16r2="http://schemas.microsoft.com/office/drawing/2015/06/chart">
              <c:ext xmlns:c16="http://schemas.microsoft.com/office/drawing/2014/chart" uri="{C3380CC4-5D6E-409C-BE32-E72D297353CC}">
                <c16:uniqueId val="{00000003-AA53-4420-A299-758641571787}"/>
              </c:ext>
            </c:extLst>
          </c:dPt>
          <c:dPt>
            <c:idx val="2"/>
            <c:bubble3D val="0"/>
            <c:spPr>
              <a:pattFill prst="ltUpDiag">
                <a:fgClr>
                  <a:schemeClr val="accent3"/>
                </a:fgClr>
                <a:bgClr>
                  <a:schemeClr val="accent3">
                    <a:lumMod val="20000"/>
                    <a:lumOff val="80000"/>
                  </a:schemeClr>
                </a:bgClr>
              </a:pattFill>
              <a:ln w="19050">
                <a:solidFill>
                  <a:schemeClr val="lt1"/>
                </a:solidFill>
              </a:ln>
              <a:effectLst>
                <a:innerShdw blurRad="114300">
                  <a:schemeClr val="accent3"/>
                </a:innerShdw>
              </a:effectLst>
            </c:spPr>
            <c:extLst xmlns:c16r2="http://schemas.microsoft.com/office/drawing/2015/06/chart">
              <c:ext xmlns:c16="http://schemas.microsoft.com/office/drawing/2014/chart" uri="{C3380CC4-5D6E-409C-BE32-E72D297353CC}">
                <c16:uniqueId val="{00000005-AA53-4420-A299-758641571787}"/>
              </c:ext>
            </c:extLst>
          </c:dPt>
          <c:dPt>
            <c:idx val="3"/>
            <c:bubble3D val="0"/>
            <c:spPr>
              <a:pattFill prst="ltUpDiag">
                <a:fgClr>
                  <a:schemeClr val="accent4"/>
                </a:fgClr>
                <a:bgClr>
                  <a:schemeClr val="accent4">
                    <a:lumMod val="20000"/>
                    <a:lumOff val="80000"/>
                  </a:schemeClr>
                </a:bgClr>
              </a:pattFill>
              <a:ln w="19050">
                <a:solidFill>
                  <a:schemeClr val="lt1"/>
                </a:solidFill>
              </a:ln>
              <a:effectLst>
                <a:innerShdw blurRad="114300">
                  <a:schemeClr val="accent4"/>
                </a:innerShdw>
              </a:effectLst>
            </c:spPr>
            <c:extLst xmlns:c16r2="http://schemas.microsoft.com/office/drawing/2015/06/chart">
              <c:ext xmlns:c16="http://schemas.microsoft.com/office/drawing/2014/chart" uri="{C3380CC4-5D6E-409C-BE32-E72D297353CC}">
                <c16:uniqueId val="{00000007-AA53-4420-A299-758641571787}"/>
              </c:ext>
            </c:extLst>
          </c:dPt>
          <c:dLbls>
            <c:dLbl>
              <c:idx val="0"/>
              <c:layout>
                <c:manualLayout>
                  <c:x val="0.13544018058690735"/>
                  <c:y val="-2.7777777777777776E-2"/>
                </c:manualLayout>
              </c:layout>
              <c:showLegendKey val="0"/>
              <c:showVal val="1"/>
              <c:showCatName val="1"/>
              <c:showSerName val="0"/>
              <c:showPercent val="0"/>
              <c:showBubbleSize val="0"/>
              <c:extLst xmlns:c16r2="http://schemas.microsoft.com/office/drawing/2015/06/chart">
                <c:ext xmlns:c15="http://schemas.microsoft.com/office/drawing/2012/chart" uri="{CE6537A1-D6FC-4f65-9D91-7224C49458BB}"/>
                <c:ext xmlns:c16="http://schemas.microsoft.com/office/drawing/2014/chart" uri="{C3380CC4-5D6E-409C-BE32-E72D297353CC}">
                  <c16:uniqueId val="{00000001-AA53-4420-A299-758641571787}"/>
                </c:ext>
              </c:extLst>
            </c:dLbl>
            <c:dLbl>
              <c:idx val="1"/>
              <c:layout>
                <c:manualLayout>
                  <c:x val="-0.11738148984198647"/>
                  <c:y val="9.7222222222222224E-2"/>
                </c:manualLayout>
              </c:layout>
              <c:showLegendKey val="0"/>
              <c:showVal val="1"/>
              <c:showCatName val="1"/>
              <c:showSerName val="0"/>
              <c:showPercent val="0"/>
              <c:showBubbleSize val="0"/>
              <c:extLst xmlns:c16r2="http://schemas.microsoft.com/office/drawing/2015/06/chart">
                <c:ext xmlns:c15="http://schemas.microsoft.com/office/drawing/2012/chart" uri="{CE6537A1-D6FC-4f65-9D91-7224C49458BB}"/>
                <c:ext xmlns:c16="http://schemas.microsoft.com/office/drawing/2014/chart" uri="{C3380CC4-5D6E-409C-BE32-E72D297353CC}">
                  <c16:uniqueId val="{00000003-AA53-4420-A299-758641571787}"/>
                </c:ext>
              </c:extLst>
            </c:dLbl>
            <c:dLbl>
              <c:idx val="2"/>
              <c:layout>
                <c:manualLayout>
                  <c:x val="-0.13544018058690749"/>
                  <c:y val="-5.5555555555555552E-2"/>
                </c:manualLayout>
              </c:layout>
              <c:showLegendKey val="0"/>
              <c:showVal val="1"/>
              <c:showCatName val="1"/>
              <c:showSerName val="0"/>
              <c:showPercent val="0"/>
              <c:showBubbleSize val="0"/>
              <c:extLst xmlns:c16r2="http://schemas.microsoft.com/office/drawing/2015/06/chart">
                <c:ext xmlns:c15="http://schemas.microsoft.com/office/drawing/2012/chart" uri="{CE6537A1-D6FC-4f65-9D91-7224C49458BB}"/>
                <c:ext xmlns:c16="http://schemas.microsoft.com/office/drawing/2014/chart" uri="{C3380CC4-5D6E-409C-BE32-E72D297353CC}">
                  <c16:uniqueId val="{00000005-AA53-4420-A299-758641571787}"/>
                </c:ext>
              </c:extLst>
            </c:dLbl>
            <c:dLbl>
              <c:idx val="3"/>
              <c:layout>
                <c:manualLayout>
                  <c:x val="-9.9322799097065456E-2"/>
                  <c:y val="-8.3333333333333329E-2"/>
                </c:manualLayout>
              </c:layout>
              <c:showLegendKey val="0"/>
              <c:showVal val="1"/>
              <c:showCatName val="1"/>
              <c:showSerName val="0"/>
              <c:showPercent val="0"/>
              <c:showBubbleSize val="0"/>
              <c:extLst xmlns:c16r2="http://schemas.microsoft.com/office/drawing/2015/06/chart">
                <c:ext xmlns:c15="http://schemas.microsoft.com/office/drawing/2012/chart" uri="{CE6537A1-D6FC-4f65-9D91-7224C49458BB}"/>
                <c:ext xmlns:c16="http://schemas.microsoft.com/office/drawing/2014/chart" uri="{C3380CC4-5D6E-409C-BE32-E72D297353CC}">
                  <c16:uniqueId val="{00000007-AA53-4420-A299-758641571787}"/>
                </c:ext>
              </c:extLst>
            </c:dLbl>
            <c:spPr>
              <a:noFill/>
              <a:ln>
                <a:noFill/>
              </a:ln>
              <a:effectLst/>
            </c:spPr>
            <c:txPr>
              <a:bodyPr rot="0" spcFirstLastPara="1" vertOverflow="ellipsis" vert="horz" wrap="square" lIns="38100" tIns="19050" rIns="38100" bIns="19050" anchor="ctr" anchorCtr="1">
                <a:spAutoFit/>
              </a:bodyPr>
              <a:lstStyle/>
              <a:p>
                <a:pPr>
                  <a:defRPr sz="1050" b="0" i="0" u="none" strike="noStrike" kern="1200" baseline="0">
                    <a:solidFill>
                      <a:schemeClr val="tx1">
                        <a:lumMod val="75000"/>
                        <a:lumOff val="25000"/>
                      </a:schemeClr>
                    </a:solidFill>
                    <a:latin typeface="+mn-lt"/>
                    <a:ea typeface="+mn-ea"/>
                    <a:cs typeface="+mn-cs"/>
                  </a:defRPr>
                </a:pPr>
                <a:endParaRPr lang="es-ES"/>
              </a:p>
            </c:txPr>
            <c:showLegendKey val="0"/>
            <c:showVal val="1"/>
            <c:showCatName val="1"/>
            <c:showSerName val="0"/>
            <c:showPercent val="0"/>
            <c:showBubbleSize val="0"/>
            <c:showLeaderLines val="1"/>
            <c:leaderLines>
              <c:spPr>
                <a:ln w="9525">
                  <a:solidFill>
                    <a:schemeClr val="tx1">
                      <a:lumMod val="35000"/>
                      <a:lumOff val="65000"/>
                    </a:schemeClr>
                  </a:solidFill>
                </a:ln>
                <a:effectLst/>
              </c:spPr>
            </c:leaderLines>
            <c:extLst xmlns:c16r2="http://schemas.microsoft.com/office/drawing/2015/06/chart">
              <c:ext xmlns:c15="http://schemas.microsoft.com/office/drawing/2012/chart" uri="{CE6537A1-D6FC-4f65-9D91-7224C49458BB}"/>
            </c:extLst>
          </c:dLbls>
          <c:cat>
            <c:strRef>
              <c:f>('Expo Arg Citricos a sem 30'!$C$9,'Expo Arg Citricos a sem 30'!$D$9,'Expo Arg Citricos a sem 30'!$E$9,'Expo Arg Citricos a sem 30'!$F$9)</c:f>
              <c:strCache>
                <c:ptCount val="4"/>
                <c:pt idx="0">
                  <c:v>Limon</c:v>
                </c:pt>
                <c:pt idx="1">
                  <c:v>Pomelo</c:v>
                </c:pt>
                <c:pt idx="2">
                  <c:v>Mandarina</c:v>
                </c:pt>
                <c:pt idx="3">
                  <c:v>Naranja</c:v>
                </c:pt>
              </c:strCache>
            </c:strRef>
          </c:cat>
          <c:val>
            <c:numRef>
              <c:f>('Expo Arg Citricos a sem 30'!$C$17,'Expo Arg Citricos a sem 30'!$D$17,'Expo Arg Citricos a sem 30'!$E$17,'Expo Arg Citricos a sem 30'!$F$17)</c:f>
              <c:numCache>
                <c:formatCode>#,##0.00</c:formatCode>
                <c:ptCount val="4"/>
                <c:pt idx="0">
                  <c:v>179928.234</c:v>
                </c:pt>
                <c:pt idx="1">
                  <c:v>401.97500000000002</c:v>
                </c:pt>
                <c:pt idx="2">
                  <c:v>28012.660000000003</c:v>
                </c:pt>
                <c:pt idx="3">
                  <c:v>27163.356999999996</c:v>
                </c:pt>
              </c:numCache>
            </c:numRef>
          </c:val>
          <c:extLst xmlns:c16r2="http://schemas.microsoft.com/office/drawing/2015/06/chart">
            <c:ext xmlns:c16="http://schemas.microsoft.com/office/drawing/2014/chart" uri="{C3380CC4-5D6E-409C-BE32-E72D297353CC}">
              <c16:uniqueId val="{00000008-AA53-4420-A299-758641571787}"/>
            </c:ext>
          </c:extLst>
        </c:ser>
        <c:dLbls>
          <c:showLegendKey val="0"/>
          <c:showVal val="0"/>
          <c:showCatName val="1"/>
          <c:showSerName val="0"/>
          <c:showPercent val="1"/>
          <c:showBubbleSize val="0"/>
          <c:showLeaderLines val="1"/>
        </c:dLbls>
        <c:firstSliceAng val="0"/>
        <c:holeSize val="70"/>
      </c:doughnutChart>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ES"/>
    </a:p>
  </c:txPr>
  <c:printSettings>
    <c:headerFooter/>
    <c:pageMargins b="0.75" l="0.7" r="0.7" t="0.75" header="0.3" footer="0.3"/>
    <c:pageSetup/>
  </c:printSettings>
</c:chartSpace>
</file>

<file path=xl/charts/chart3.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800" b="1" i="0" u="none" strike="noStrike" kern="1200" cap="all" spc="150" baseline="0">
                <a:solidFill>
                  <a:schemeClr val="tx1">
                    <a:lumMod val="50000"/>
                    <a:lumOff val="50000"/>
                  </a:schemeClr>
                </a:solidFill>
                <a:latin typeface="+mn-lt"/>
                <a:ea typeface="+mn-ea"/>
                <a:cs typeface="+mn-cs"/>
              </a:defRPr>
            </a:pPr>
            <a:r>
              <a:rPr lang="es-ES" sz="1200">
                <a:solidFill>
                  <a:schemeClr val="tx1"/>
                </a:solidFill>
              </a:rPr>
              <a:t>destino export.</a:t>
            </a:r>
            <a:r>
              <a:rPr lang="es-ES" sz="1200" baseline="0">
                <a:solidFill>
                  <a:schemeClr val="tx1"/>
                </a:solidFill>
              </a:rPr>
              <a:t> argentina limones sem 30</a:t>
            </a:r>
            <a:endParaRPr lang="es-ES" sz="1200">
              <a:solidFill>
                <a:schemeClr val="tx1"/>
              </a:solidFill>
            </a:endParaRPr>
          </a:p>
        </c:rich>
      </c:tx>
      <c:layout>
        <c:manualLayout>
          <c:xMode val="edge"/>
          <c:yMode val="edge"/>
          <c:x val="0.1620017291884428"/>
          <c:y val="2.2980733881593728E-2"/>
        </c:manualLayout>
      </c:layout>
      <c:overlay val="0"/>
      <c:spPr>
        <a:noFill/>
        <a:ln>
          <a:noFill/>
        </a:ln>
        <a:effectLst/>
      </c:spPr>
    </c:title>
    <c:autoTitleDeleted val="0"/>
    <c:plotArea>
      <c:layout>
        <c:manualLayout>
          <c:layoutTarget val="inner"/>
          <c:xMode val="edge"/>
          <c:yMode val="edge"/>
          <c:x val="0.26582152829684863"/>
          <c:y val="0.18572202781754504"/>
          <c:w val="0.4683567448772048"/>
          <c:h val="0.71147809245432725"/>
        </c:manualLayout>
      </c:layout>
      <c:doughnutChart>
        <c:varyColors val="1"/>
        <c:ser>
          <c:idx val="0"/>
          <c:order val="0"/>
          <c:dPt>
            <c:idx val="0"/>
            <c:bubble3D val="0"/>
            <c:spPr>
              <a:pattFill prst="ltUpDiag">
                <a:fgClr>
                  <a:schemeClr val="accent1"/>
                </a:fgClr>
                <a:bgClr>
                  <a:schemeClr val="accent1">
                    <a:lumMod val="20000"/>
                    <a:lumOff val="80000"/>
                  </a:schemeClr>
                </a:bgClr>
              </a:pattFill>
              <a:ln w="19050">
                <a:solidFill>
                  <a:schemeClr val="lt1"/>
                </a:solidFill>
              </a:ln>
              <a:effectLst>
                <a:innerShdw blurRad="114300">
                  <a:schemeClr val="accent1"/>
                </a:innerShdw>
              </a:effectLst>
            </c:spPr>
            <c:extLst xmlns:c16r2="http://schemas.microsoft.com/office/drawing/2015/06/chart">
              <c:ext xmlns:c16="http://schemas.microsoft.com/office/drawing/2014/chart" uri="{C3380CC4-5D6E-409C-BE32-E72D297353CC}">
                <c16:uniqueId val="{00000001-EF5B-4E25-AE62-5144280463DF}"/>
              </c:ext>
            </c:extLst>
          </c:dPt>
          <c:dPt>
            <c:idx val="1"/>
            <c:bubble3D val="0"/>
            <c:spPr>
              <a:pattFill prst="ltUpDiag">
                <a:fgClr>
                  <a:schemeClr val="accent2"/>
                </a:fgClr>
                <a:bgClr>
                  <a:schemeClr val="accent2">
                    <a:lumMod val="20000"/>
                    <a:lumOff val="80000"/>
                  </a:schemeClr>
                </a:bgClr>
              </a:pattFill>
              <a:ln w="19050">
                <a:solidFill>
                  <a:schemeClr val="lt1"/>
                </a:solidFill>
              </a:ln>
              <a:effectLst>
                <a:innerShdw blurRad="114300">
                  <a:schemeClr val="accent2"/>
                </a:innerShdw>
              </a:effectLst>
            </c:spPr>
            <c:extLst xmlns:c16r2="http://schemas.microsoft.com/office/drawing/2015/06/chart">
              <c:ext xmlns:c16="http://schemas.microsoft.com/office/drawing/2014/chart" uri="{C3380CC4-5D6E-409C-BE32-E72D297353CC}">
                <c16:uniqueId val="{00000003-EF5B-4E25-AE62-5144280463DF}"/>
              </c:ext>
            </c:extLst>
          </c:dPt>
          <c:dPt>
            <c:idx val="2"/>
            <c:bubble3D val="0"/>
            <c:spPr>
              <a:pattFill prst="ltUpDiag">
                <a:fgClr>
                  <a:schemeClr val="accent3"/>
                </a:fgClr>
                <a:bgClr>
                  <a:schemeClr val="accent3">
                    <a:lumMod val="20000"/>
                    <a:lumOff val="80000"/>
                  </a:schemeClr>
                </a:bgClr>
              </a:pattFill>
              <a:ln w="19050">
                <a:solidFill>
                  <a:schemeClr val="lt1"/>
                </a:solidFill>
              </a:ln>
              <a:effectLst>
                <a:innerShdw blurRad="114300">
                  <a:schemeClr val="accent3"/>
                </a:innerShdw>
              </a:effectLst>
            </c:spPr>
            <c:extLst xmlns:c16r2="http://schemas.microsoft.com/office/drawing/2015/06/chart">
              <c:ext xmlns:c16="http://schemas.microsoft.com/office/drawing/2014/chart" uri="{C3380CC4-5D6E-409C-BE32-E72D297353CC}">
                <c16:uniqueId val="{00000005-EF5B-4E25-AE62-5144280463DF}"/>
              </c:ext>
            </c:extLst>
          </c:dPt>
          <c:dPt>
            <c:idx val="3"/>
            <c:bubble3D val="0"/>
            <c:spPr>
              <a:pattFill prst="ltUpDiag">
                <a:fgClr>
                  <a:schemeClr val="accent4"/>
                </a:fgClr>
                <a:bgClr>
                  <a:schemeClr val="accent4">
                    <a:lumMod val="20000"/>
                    <a:lumOff val="80000"/>
                  </a:schemeClr>
                </a:bgClr>
              </a:pattFill>
              <a:ln w="19050">
                <a:solidFill>
                  <a:schemeClr val="lt1"/>
                </a:solidFill>
              </a:ln>
              <a:effectLst>
                <a:innerShdw blurRad="114300">
                  <a:schemeClr val="accent4"/>
                </a:innerShdw>
              </a:effectLst>
            </c:spPr>
            <c:extLst xmlns:c16r2="http://schemas.microsoft.com/office/drawing/2015/06/chart">
              <c:ext xmlns:c16="http://schemas.microsoft.com/office/drawing/2014/chart" uri="{C3380CC4-5D6E-409C-BE32-E72D297353CC}">
                <c16:uniqueId val="{00000007-EF5B-4E25-AE62-5144280463DF}"/>
              </c:ext>
            </c:extLst>
          </c:dPt>
          <c:dPt>
            <c:idx val="4"/>
            <c:bubble3D val="0"/>
            <c:spPr>
              <a:pattFill prst="ltUpDiag">
                <a:fgClr>
                  <a:schemeClr val="accent5"/>
                </a:fgClr>
                <a:bgClr>
                  <a:schemeClr val="accent5">
                    <a:lumMod val="20000"/>
                    <a:lumOff val="80000"/>
                  </a:schemeClr>
                </a:bgClr>
              </a:pattFill>
              <a:ln w="19050">
                <a:solidFill>
                  <a:schemeClr val="lt1"/>
                </a:solidFill>
              </a:ln>
              <a:effectLst>
                <a:innerShdw blurRad="114300">
                  <a:schemeClr val="accent5"/>
                </a:innerShdw>
              </a:effectLst>
            </c:spPr>
            <c:extLst xmlns:c16r2="http://schemas.microsoft.com/office/drawing/2015/06/chart">
              <c:ext xmlns:c16="http://schemas.microsoft.com/office/drawing/2014/chart" uri="{C3380CC4-5D6E-409C-BE32-E72D297353CC}">
                <c16:uniqueId val="{00000009-EF5B-4E25-AE62-5144280463DF}"/>
              </c:ext>
            </c:extLst>
          </c:dPt>
          <c:dPt>
            <c:idx val="5"/>
            <c:bubble3D val="0"/>
            <c:spPr>
              <a:pattFill prst="ltUpDiag">
                <a:fgClr>
                  <a:schemeClr val="accent6"/>
                </a:fgClr>
                <a:bgClr>
                  <a:schemeClr val="accent6">
                    <a:lumMod val="20000"/>
                    <a:lumOff val="80000"/>
                  </a:schemeClr>
                </a:bgClr>
              </a:pattFill>
              <a:ln w="19050">
                <a:solidFill>
                  <a:schemeClr val="lt1"/>
                </a:solidFill>
              </a:ln>
              <a:effectLst>
                <a:innerShdw blurRad="114300">
                  <a:schemeClr val="accent6"/>
                </a:innerShdw>
              </a:effectLst>
            </c:spPr>
            <c:extLst xmlns:c16r2="http://schemas.microsoft.com/office/drawing/2015/06/chart">
              <c:ext xmlns:c16="http://schemas.microsoft.com/office/drawing/2014/chart" uri="{C3380CC4-5D6E-409C-BE32-E72D297353CC}">
                <c16:uniqueId val="{0000000B-EF5B-4E25-AE62-5144280463DF}"/>
              </c:ext>
            </c:extLst>
          </c:dPt>
          <c:dPt>
            <c:idx val="6"/>
            <c:bubble3D val="0"/>
            <c:spPr>
              <a:pattFill prst="ltUpDiag">
                <a:fgClr>
                  <a:schemeClr val="accent1">
                    <a:lumMod val="60000"/>
                  </a:schemeClr>
                </a:fgClr>
                <a:bgClr>
                  <a:schemeClr val="accent1">
                    <a:lumMod val="60000"/>
                    <a:lumMod val="20000"/>
                    <a:lumOff val="80000"/>
                  </a:schemeClr>
                </a:bgClr>
              </a:pattFill>
              <a:ln w="19050">
                <a:solidFill>
                  <a:schemeClr val="lt1"/>
                </a:solidFill>
              </a:ln>
              <a:effectLst>
                <a:innerShdw blurRad="114300">
                  <a:schemeClr val="accent1">
                    <a:lumMod val="60000"/>
                  </a:schemeClr>
                </a:innerShdw>
              </a:effectLst>
            </c:spPr>
            <c:extLst xmlns:c16r2="http://schemas.microsoft.com/office/drawing/2015/06/chart">
              <c:ext xmlns:c16="http://schemas.microsoft.com/office/drawing/2014/chart" uri="{C3380CC4-5D6E-409C-BE32-E72D297353CC}">
                <c16:uniqueId val="{0000000D-EF5B-4E25-AE62-5144280463DF}"/>
              </c:ext>
            </c:extLst>
          </c:dPt>
          <c:dPt>
            <c:idx val="7"/>
            <c:bubble3D val="0"/>
            <c:spPr>
              <a:pattFill prst="ltUpDiag">
                <a:fgClr>
                  <a:schemeClr val="accent2">
                    <a:lumMod val="60000"/>
                  </a:schemeClr>
                </a:fgClr>
                <a:bgClr>
                  <a:schemeClr val="accent2">
                    <a:lumMod val="60000"/>
                    <a:lumMod val="20000"/>
                    <a:lumOff val="80000"/>
                  </a:schemeClr>
                </a:bgClr>
              </a:pattFill>
              <a:ln w="19050">
                <a:solidFill>
                  <a:schemeClr val="lt1"/>
                </a:solidFill>
              </a:ln>
              <a:effectLst>
                <a:innerShdw blurRad="114300">
                  <a:schemeClr val="accent2">
                    <a:lumMod val="60000"/>
                  </a:schemeClr>
                </a:innerShdw>
              </a:effectLst>
            </c:spPr>
            <c:extLst xmlns:c16r2="http://schemas.microsoft.com/office/drawing/2015/06/chart">
              <c:ext xmlns:c16="http://schemas.microsoft.com/office/drawing/2014/chart" uri="{C3380CC4-5D6E-409C-BE32-E72D297353CC}">
                <c16:uniqueId val="{0000000F-EF5B-4E25-AE62-5144280463DF}"/>
              </c:ext>
            </c:extLst>
          </c:dPt>
          <c:dPt>
            <c:idx val="8"/>
            <c:bubble3D val="0"/>
            <c:spPr>
              <a:pattFill prst="ltUpDiag">
                <a:fgClr>
                  <a:schemeClr val="accent3">
                    <a:lumMod val="60000"/>
                  </a:schemeClr>
                </a:fgClr>
                <a:bgClr>
                  <a:schemeClr val="accent3">
                    <a:lumMod val="60000"/>
                    <a:lumMod val="20000"/>
                    <a:lumOff val="80000"/>
                  </a:schemeClr>
                </a:bgClr>
              </a:pattFill>
              <a:ln w="19050">
                <a:solidFill>
                  <a:schemeClr val="lt1"/>
                </a:solidFill>
              </a:ln>
              <a:effectLst>
                <a:innerShdw blurRad="114300">
                  <a:schemeClr val="accent3">
                    <a:lumMod val="60000"/>
                  </a:schemeClr>
                </a:innerShdw>
              </a:effectLst>
            </c:spPr>
            <c:extLst xmlns:c16r2="http://schemas.microsoft.com/office/drawing/2015/06/chart">
              <c:ext xmlns:c16="http://schemas.microsoft.com/office/drawing/2014/chart" uri="{C3380CC4-5D6E-409C-BE32-E72D297353CC}">
                <c16:uniqueId val="{00000011-EF5B-4E25-AE62-5144280463DF}"/>
              </c:ext>
            </c:extLst>
          </c:dPt>
          <c:dLbls>
            <c:dLbl>
              <c:idx val="0"/>
              <c:layout>
                <c:manualLayout>
                  <c:x val="2.0218735535633338E-2"/>
                  <c:y val="-0.10327486877326593"/>
                </c:manualLayout>
              </c:layout>
              <c:showLegendKey val="0"/>
              <c:showVal val="0"/>
              <c:showCatName val="1"/>
              <c:showSerName val="0"/>
              <c:showPercent val="1"/>
              <c:showBubbleSize val="0"/>
              <c:extLst xmlns:c16r2="http://schemas.microsoft.com/office/drawing/2015/06/chart">
                <c:ext xmlns:c15="http://schemas.microsoft.com/office/drawing/2012/chart" uri="{CE6537A1-D6FC-4f65-9D91-7224C49458BB}">
                  <c15:layout>
                    <c:manualLayout>
                      <c:w val="0.25396001028380727"/>
                      <c:h val="0.17982424262347088"/>
                    </c:manualLayout>
                  </c15:layout>
                </c:ext>
                <c:ext xmlns:c16="http://schemas.microsoft.com/office/drawing/2014/chart" uri="{C3380CC4-5D6E-409C-BE32-E72D297353CC}">
                  <c16:uniqueId val="{00000001-EF5B-4E25-AE62-5144280463DF}"/>
                </c:ext>
              </c:extLst>
            </c:dLbl>
            <c:dLbl>
              <c:idx val="1"/>
              <c:layout>
                <c:manualLayout>
                  <c:x val="0.12102333808810523"/>
                  <c:y val="-8.8092813212775956E-2"/>
                </c:manualLayout>
              </c:layout>
              <c:showLegendKey val="0"/>
              <c:showVal val="0"/>
              <c:showCatName val="1"/>
              <c:showSerName val="0"/>
              <c:showPercent val="1"/>
              <c:showBubbleSize val="0"/>
              <c:extLst xmlns:c16r2="http://schemas.microsoft.com/office/drawing/2015/06/chart">
                <c:ext xmlns:c15="http://schemas.microsoft.com/office/drawing/2012/chart" uri="{CE6537A1-D6FC-4f65-9D91-7224C49458BB}"/>
                <c:ext xmlns:c16="http://schemas.microsoft.com/office/drawing/2014/chart" uri="{C3380CC4-5D6E-409C-BE32-E72D297353CC}">
                  <c16:uniqueId val="{00000003-EF5B-4E25-AE62-5144280463DF}"/>
                </c:ext>
              </c:extLst>
            </c:dLbl>
            <c:dLbl>
              <c:idx val="2"/>
              <c:layout>
                <c:manualLayout>
                  <c:x val="0.1285872967186118"/>
                  <c:y val="-3.510904895859421E-17"/>
                </c:manualLayout>
              </c:layout>
              <c:showLegendKey val="0"/>
              <c:showVal val="0"/>
              <c:showCatName val="1"/>
              <c:showSerName val="0"/>
              <c:showPercent val="1"/>
              <c:showBubbleSize val="0"/>
              <c:extLst xmlns:c16r2="http://schemas.microsoft.com/office/drawing/2015/06/chart">
                <c:ext xmlns:c15="http://schemas.microsoft.com/office/drawing/2012/chart" uri="{CE6537A1-D6FC-4f65-9D91-7224C49458BB}"/>
                <c:ext xmlns:c16="http://schemas.microsoft.com/office/drawing/2014/chart" uri="{C3380CC4-5D6E-409C-BE32-E72D297353CC}">
                  <c16:uniqueId val="{00000005-EF5B-4E25-AE62-5144280463DF}"/>
                </c:ext>
              </c:extLst>
            </c:dLbl>
            <c:dLbl>
              <c:idx val="3"/>
              <c:layout>
                <c:manualLayout>
                  <c:x val="0.1311086162621139"/>
                  <c:y val="0"/>
                </c:manualLayout>
              </c:layout>
              <c:showLegendKey val="0"/>
              <c:showVal val="0"/>
              <c:showCatName val="1"/>
              <c:showSerName val="0"/>
              <c:showPercent val="1"/>
              <c:showBubbleSize val="0"/>
              <c:extLst xmlns:c16r2="http://schemas.microsoft.com/office/drawing/2015/06/chart">
                <c:ext xmlns:c15="http://schemas.microsoft.com/office/drawing/2012/chart" uri="{CE6537A1-D6FC-4f65-9D91-7224C49458BB}"/>
                <c:ext xmlns:c16="http://schemas.microsoft.com/office/drawing/2014/chart" uri="{C3380CC4-5D6E-409C-BE32-E72D297353CC}">
                  <c16:uniqueId val="{00000007-EF5B-4E25-AE62-5144280463DF}"/>
                </c:ext>
              </c:extLst>
            </c:dLbl>
            <c:dLbl>
              <c:idx val="4"/>
              <c:layout>
                <c:manualLayout>
                  <c:x val="0.10589542082709198"/>
                  <c:y val="0"/>
                </c:manualLayout>
              </c:layout>
              <c:showLegendKey val="0"/>
              <c:showVal val="0"/>
              <c:showCatName val="1"/>
              <c:showSerName val="0"/>
              <c:showPercent val="1"/>
              <c:showBubbleSize val="0"/>
              <c:extLst xmlns:c16r2="http://schemas.microsoft.com/office/drawing/2015/06/chart">
                <c:ext xmlns:c15="http://schemas.microsoft.com/office/drawing/2012/chart" uri="{CE6537A1-D6FC-4f65-9D91-7224C49458BB}"/>
                <c:ext xmlns:c16="http://schemas.microsoft.com/office/drawing/2014/chart" uri="{C3380CC4-5D6E-409C-BE32-E72D297353CC}">
                  <c16:uniqueId val="{00000009-EF5B-4E25-AE62-5144280463DF}"/>
                </c:ext>
              </c:extLst>
            </c:dLbl>
            <c:dLbl>
              <c:idx val="5"/>
              <c:layout>
                <c:manualLayout>
                  <c:x val="0.1651464300993935"/>
                  <c:y val="8.2347931326811674E-2"/>
                </c:manualLayout>
              </c:layout>
              <c:spPr>
                <a:noFill/>
                <a:ln>
                  <a:noFill/>
                </a:ln>
                <a:effectLst/>
              </c:spPr>
              <c:txPr>
                <a:bodyPr rot="0" spcFirstLastPara="1" vertOverflow="ellipsis" vert="horz" wrap="square" lIns="38100" tIns="19050" rIns="38100" bIns="19050" anchor="ctr" anchorCtr="1">
                  <a:noAutofit/>
                </a:bodyPr>
                <a:lstStyle/>
                <a:p>
                  <a:pPr>
                    <a:defRPr sz="1200" b="0" i="0" u="none" strike="noStrike" kern="1200" baseline="0">
                      <a:solidFill>
                        <a:schemeClr val="tx1">
                          <a:lumMod val="75000"/>
                          <a:lumOff val="25000"/>
                        </a:schemeClr>
                      </a:solidFill>
                      <a:latin typeface="+mn-lt"/>
                      <a:ea typeface="+mn-ea"/>
                      <a:cs typeface="+mn-cs"/>
                    </a:defRPr>
                  </a:pPr>
                  <a:endParaRPr lang="es-ES"/>
                </a:p>
              </c:txPr>
              <c:showLegendKey val="0"/>
              <c:showVal val="0"/>
              <c:showCatName val="1"/>
              <c:showSerName val="0"/>
              <c:showPercent val="1"/>
              <c:showBubbleSize val="0"/>
              <c:extLst xmlns:c16r2="http://schemas.microsoft.com/office/drawing/2015/06/chart">
                <c:ext xmlns:c15="http://schemas.microsoft.com/office/drawing/2012/chart" uri="{CE6537A1-D6FC-4f65-9D91-7224C49458BB}">
                  <c15:layout>
                    <c:manualLayout>
                      <c:w val="0.22196426674766653"/>
                      <c:h val="0.13769289717388244"/>
                    </c:manualLayout>
                  </c15:layout>
                </c:ext>
                <c:ext xmlns:c16="http://schemas.microsoft.com/office/drawing/2014/chart" uri="{C3380CC4-5D6E-409C-BE32-E72D297353CC}">
                  <c16:uniqueId val="{0000000B-EF5B-4E25-AE62-5144280463DF}"/>
                </c:ext>
              </c:extLst>
            </c:dLbl>
            <c:dLbl>
              <c:idx val="6"/>
              <c:layout>
                <c:manualLayout>
                  <c:x val="-0.11345937945759865"/>
                  <c:y val="8.4262690899177012E-2"/>
                </c:manualLayout>
              </c:layout>
              <c:showLegendKey val="0"/>
              <c:showVal val="0"/>
              <c:showCatName val="1"/>
              <c:showSerName val="0"/>
              <c:showPercent val="1"/>
              <c:showBubbleSize val="0"/>
              <c:extLst xmlns:c16r2="http://schemas.microsoft.com/office/drawing/2015/06/chart">
                <c:ext xmlns:c15="http://schemas.microsoft.com/office/drawing/2012/chart" uri="{CE6537A1-D6FC-4f65-9D91-7224C49458BB}"/>
                <c:ext xmlns:c16="http://schemas.microsoft.com/office/drawing/2014/chart" uri="{C3380CC4-5D6E-409C-BE32-E72D297353CC}">
                  <c16:uniqueId val="{0000000D-EF5B-4E25-AE62-5144280463DF}"/>
                </c:ext>
              </c:extLst>
            </c:dLbl>
            <c:dLbl>
              <c:idx val="7"/>
              <c:layout>
                <c:manualLayout>
                  <c:x val="-0.11345937945759865"/>
                  <c:y val="1.532048925439582E-2"/>
                </c:manualLayout>
              </c:layout>
              <c:showLegendKey val="0"/>
              <c:showVal val="0"/>
              <c:showCatName val="1"/>
              <c:showSerName val="0"/>
              <c:showPercent val="1"/>
              <c:showBubbleSize val="0"/>
              <c:extLst xmlns:c16r2="http://schemas.microsoft.com/office/drawing/2015/06/chart">
                <c:ext xmlns:c15="http://schemas.microsoft.com/office/drawing/2012/chart" uri="{CE6537A1-D6FC-4f65-9D91-7224C49458BB}"/>
                <c:ext xmlns:c16="http://schemas.microsoft.com/office/drawing/2014/chart" uri="{C3380CC4-5D6E-409C-BE32-E72D297353CC}">
                  <c16:uniqueId val="{0000000F-EF5B-4E25-AE62-5144280463DF}"/>
                </c:ext>
              </c:extLst>
            </c:dLbl>
            <c:dLbl>
              <c:idx val="8"/>
              <c:layout>
                <c:manualLayout>
                  <c:x val="-0.1764923680451535"/>
                  <c:y val="-4.2131345449588506E-2"/>
                </c:manualLayout>
              </c:layout>
              <c:showLegendKey val="0"/>
              <c:showVal val="0"/>
              <c:showCatName val="1"/>
              <c:showSerName val="0"/>
              <c:showPercent val="1"/>
              <c:showBubbleSize val="0"/>
              <c:extLst xmlns:c16r2="http://schemas.microsoft.com/office/drawing/2015/06/chart">
                <c:ext xmlns:c15="http://schemas.microsoft.com/office/drawing/2012/chart" uri="{CE6537A1-D6FC-4f65-9D91-7224C49458BB}"/>
                <c:ext xmlns:c16="http://schemas.microsoft.com/office/drawing/2014/chart" uri="{C3380CC4-5D6E-409C-BE32-E72D297353CC}">
                  <c16:uniqueId val="{00000011-EF5B-4E25-AE62-5144280463DF}"/>
                </c:ext>
              </c:extLst>
            </c:dLbl>
            <c:spPr>
              <a:noFill/>
              <a:ln>
                <a:noFill/>
              </a:ln>
              <a:effectLst/>
            </c:spPr>
            <c:txPr>
              <a:bodyPr rot="0" spcFirstLastPara="1" vertOverflow="ellipsis" vert="horz" wrap="square" lIns="38100" tIns="19050" rIns="38100" bIns="19050" anchor="ctr" anchorCtr="1">
                <a:spAutoFit/>
              </a:bodyPr>
              <a:lstStyle/>
              <a:p>
                <a:pPr>
                  <a:defRPr sz="1200" b="0" i="0" u="none" strike="noStrike" kern="1200" baseline="0">
                    <a:solidFill>
                      <a:schemeClr val="tx1">
                        <a:lumMod val="75000"/>
                        <a:lumOff val="25000"/>
                      </a:schemeClr>
                    </a:solidFill>
                    <a:latin typeface="+mn-lt"/>
                    <a:ea typeface="+mn-ea"/>
                    <a:cs typeface="+mn-cs"/>
                  </a:defRPr>
                </a:pPr>
                <a:endParaRPr lang="es-ES"/>
              </a:p>
            </c:txPr>
            <c:showLegendKey val="0"/>
            <c:showVal val="0"/>
            <c:showCatName val="1"/>
            <c:showSerName val="0"/>
            <c:showPercent val="1"/>
            <c:showBubbleSize val="0"/>
            <c:showLeaderLines val="1"/>
            <c:leaderLines>
              <c:spPr>
                <a:ln w="9525">
                  <a:solidFill>
                    <a:schemeClr val="tx1">
                      <a:lumMod val="35000"/>
                      <a:lumOff val="65000"/>
                    </a:schemeClr>
                  </a:solidFill>
                </a:ln>
                <a:effectLst/>
              </c:spPr>
            </c:leaderLines>
            <c:extLst xmlns:c16r2="http://schemas.microsoft.com/office/drawing/2015/06/chart">
              <c:ext xmlns:c15="http://schemas.microsoft.com/office/drawing/2012/chart" uri="{CE6537A1-D6FC-4f65-9D91-7224C49458BB}"/>
            </c:extLst>
          </c:dLbls>
          <c:cat>
            <c:strRef>
              <c:f>('Expo Limon Mercados acum sem 30'!$B$8,'Expo Limon Mercados acum sem 30'!$B$9,'Expo Limon Mercados acum sem 30'!$B$10,'Expo Limon Mercados acum sem 30'!$B$11,'Expo Limon Mercados acum sem 30'!$B$13,'Expo Limon Mercados acum sem 30'!$B$14,'Expo Limon Mercados acum sem 30'!$B$15,'Expo Limon Mercados acum sem 30'!$B$16,'Expo Limon Mercados acum sem 30'!$B$17)</c:f>
              <c:strCache>
                <c:ptCount val="9"/>
                <c:pt idx="0">
                  <c:v>Grecia y Balcanes</c:v>
                </c:pt>
                <c:pt idx="1">
                  <c:v>Iberica</c:v>
                </c:pt>
                <c:pt idx="2">
                  <c:v>Italia</c:v>
                </c:pt>
                <c:pt idx="3">
                  <c:v>Norte Europa</c:v>
                </c:pt>
                <c:pt idx="4">
                  <c:v>Rusia</c:v>
                </c:pt>
                <c:pt idx="5">
                  <c:v>Odessa-Ucrania</c:v>
                </c:pt>
                <c:pt idx="6">
                  <c:v>Reino Unido</c:v>
                </c:pt>
                <c:pt idx="7">
                  <c:v>USA</c:v>
                </c:pt>
                <c:pt idx="8">
                  <c:v>*Otros Destinos</c:v>
                </c:pt>
              </c:strCache>
            </c:strRef>
          </c:cat>
          <c:val>
            <c:numRef>
              <c:f>('Expo Limon Mercados acum sem 30'!$C$8,'Expo Limon Mercados acum sem 30'!$C$9,'Expo Limon Mercados acum sem 30'!$C$10,'Expo Limon Mercados acum sem 30'!$C$11,'Expo Limon Mercados acum sem 30'!$C$13,'Expo Limon Mercados acum sem 30'!$C$14,'Expo Limon Mercados acum sem 30'!$C$15,'Expo Limon Mercados acum sem 30'!$C$16,'Expo Limon Mercados acum sem 30'!$C$17)</c:f>
              <c:numCache>
                <c:formatCode>#,##0.00</c:formatCode>
                <c:ptCount val="9"/>
                <c:pt idx="0">
                  <c:v>14706.564</c:v>
                </c:pt>
                <c:pt idx="1">
                  <c:v>5100.0959999999995</c:v>
                </c:pt>
                <c:pt idx="2">
                  <c:v>10425.012000000001</c:v>
                </c:pt>
                <c:pt idx="3">
                  <c:v>25775.248</c:v>
                </c:pt>
                <c:pt idx="4">
                  <c:v>26313.276000000002</c:v>
                </c:pt>
                <c:pt idx="5">
                  <c:v>6122.51</c:v>
                </c:pt>
                <c:pt idx="6">
                  <c:v>3916.5740000000001</c:v>
                </c:pt>
                <c:pt idx="7">
                  <c:v>54213.364000000001</c:v>
                </c:pt>
                <c:pt idx="8">
                  <c:v>19611.289199999999</c:v>
                </c:pt>
              </c:numCache>
            </c:numRef>
          </c:val>
          <c:extLst xmlns:c16r2="http://schemas.microsoft.com/office/drawing/2015/06/chart">
            <c:ext xmlns:c16="http://schemas.microsoft.com/office/drawing/2014/chart" uri="{C3380CC4-5D6E-409C-BE32-E72D297353CC}">
              <c16:uniqueId val="{00000012-EF5B-4E25-AE62-5144280463DF}"/>
            </c:ext>
          </c:extLst>
        </c:ser>
        <c:dLbls>
          <c:showLegendKey val="0"/>
          <c:showVal val="0"/>
          <c:showCatName val="1"/>
          <c:showSerName val="0"/>
          <c:showPercent val="1"/>
          <c:showBubbleSize val="0"/>
          <c:showLeaderLines val="1"/>
        </c:dLbls>
        <c:firstSliceAng val="0"/>
        <c:holeSize val="70"/>
      </c:doughnutChart>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ES"/>
    </a:p>
  </c:txPr>
  <c:printSettings>
    <c:headerFooter/>
    <c:pageMargins b="0.75" l="0.7" r="0.7" t="0.75" header="0.3" footer="0.3"/>
    <c:pageSetup/>
  </c:printSettings>
  <c:userShapes r:id="rId1"/>
</c:chartSpace>
</file>

<file path=xl/charts/chart4.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title>
      <c:tx>
        <c:rich>
          <a:bodyPr rot="0" spcFirstLastPara="1" vertOverflow="ellipsis" vert="horz" wrap="square" anchor="ctr" anchorCtr="1"/>
          <a:lstStyle/>
          <a:p>
            <a:pPr>
              <a:defRPr sz="1400" b="0" i="0" u="none" strike="noStrike" kern="1200" spc="0" baseline="0">
                <a:solidFill>
                  <a:schemeClr val="tx1">
                    <a:lumMod val="65000"/>
                    <a:lumOff val="35000"/>
                  </a:schemeClr>
                </a:solidFill>
                <a:latin typeface="+mn-lt"/>
                <a:ea typeface="+mn-ea"/>
                <a:cs typeface="+mn-cs"/>
              </a:defRPr>
            </a:pPr>
            <a:r>
              <a:rPr lang="es-AR"/>
              <a:t>Exportaciones de ARGENTINA vs RSA</a:t>
            </a:r>
          </a:p>
        </c:rich>
      </c:tx>
      <c:overlay val="0"/>
      <c:spPr>
        <a:noFill/>
        <a:ln>
          <a:noFill/>
        </a:ln>
        <a:effectLst/>
      </c:spPr>
    </c:title>
    <c:autoTitleDeleted val="0"/>
    <c:plotArea>
      <c:layout/>
      <c:barChart>
        <c:barDir val="bar"/>
        <c:grouping val="clustered"/>
        <c:varyColors val="0"/>
        <c:ser>
          <c:idx val="0"/>
          <c:order val="0"/>
          <c:spPr>
            <a:solidFill>
              <a:schemeClr val="accent1"/>
            </a:solidFill>
            <a:ln>
              <a:noFill/>
            </a:ln>
            <a:effectLst/>
          </c:spPr>
          <c:invertIfNegative val="0"/>
          <c:dPt>
            <c:idx val="1"/>
            <c:invertIfNegative val="0"/>
            <c:bubble3D val="0"/>
            <c:spPr>
              <a:solidFill>
                <a:schemeClr val="accent2">
                  <a:lumMod val="75000"/>
                </a:schemeClr>
              </a:solidFill>
              <a:ln>
                <a:noFill/>
              </a:ln>
              <a:effectLst/>
            </c:spPr>
            <c:extLst xmlns:c16r2="http://schemas.microsoft.com/office/drawing/2015/06/chart">
              <c:ext xmlns:c16="http://schemas.microsoft.com/office/drawing/2014/chart" uri="{C3380CC4-5D6E-409C-BE32-E72D297353CC}">
                <c16:uniqueId val="{00000006-B1E2-4C5F-AF28-93B6997419B8}"/>
              </c:ext>
            </c:extLst>
          </c:dPt>
          <c:dPt>
            <c:idx val="3"/>
            <c:invertIfNegative val="0"/>
            <c:bubble3D val="0"/>
            <c:spPr>
              <a:solidFill>
                <a:schemeClr val="accent2">
                  <a:lumMod val="75000"/>
                </a:schemeClr>
              </a:solidFill>
              <a:ln>
                <a:noFill/>
              </a:ln>
              <a:effectLst/>
            </c:spPr>
            <c:extLst xmlns:c16r2="http://schemas.microsoft.com/office/drawing/2015/06/chart">
              <c:ext xmlns:c16="http://schemas.microsoft.com/office/drawing/2014/chart" uri="{C3380CC4-5D6E-409C-BE32-E72D297353CC}">
                <c16:uniqueId val="{00000005-B1E2-4C5F-AF28-93B6997419B8}"/>
              </c:ext>
            </c:extLst>
          </c:dPt>
          <c:dPt>
            <c:idx val="5"/>
            <c:invertIfNegative val="0"/>
            <c:bubble3D val="0"/>
            <c:spPr>
              <a:solidFill>
                <a:schemeClr val="accent2">
                  <a:lumMod val="75000"/>
                </a:schemeClr>
              </a:solidFill>
              <a:ln>
                <a:noFill/>
              </a:ln>
              <a:effectLst/>
            </c:spPr>
            <c:extLst xmlns:c16r2="http://schemas.microsoft.com/office/drawing/2015/06/chart">
              <c:ext xmlns:c16="http://schemas.microsoft.com/office/drawing/2014/chart" uri="{C3380CC4-5D6E-409C-BE32-E72D297353CC}">
                <c16:uniqueId val="{00000004-B1E2-4C5F-AF28-93B6997419B8}"/>
              </c:ext>
            </c:extLst>
          </c:dPt>
          <c:dPt>
            <c:idx val="7"/>
            <c:invertIfNegative val="0"/>
            <c:bubble3D val="0"/>
            <c:spPr>
              <a:solidFill>
                <a:schemeClr val="accent2">
                  <a:lumMod val="75000"/>
                </a:schemeClr>
              </a:solidFill>
              <a:ln>
                <a:noFill/>
              </a:ln>
              <a:effectLst/>
            </c:spPr>
            <c:extLst xmlns:c16r2="http://schemas.microsoft.com/office/drawing/2015/06/chart">
              <c:ext xmlns:c16="http://schemas.microsoft.com/office/drawing/2014/chart" uri="{C3380CC4-5D6E-409C-BE32-E72D297353CC}">
                <c16:uniqueId val="{00000003-B1E2-4C5F-AF28-93B6997419B8}"/>
              </c:ext>
            </c:extLst>
          </c:dPt>
          <c:dPt>
            <c:idx val="9"/>
            <c:invertIfNegative val="0"/>
            <c:bubble3D val="0"/>
            <c:spPr>
              <a:solidFill>
                <a:schemeClr val="accent2">
                  <a:lumMod val="75000"/>
                </a:schemeClr>
              </a:solidFill>
              <a:ln>
                <a:noFill/>
              </a:ln>
              <a:effectLst/>
            </c:spPr>
            <c:extLst xmlns:c16r2="http://schemas.microsoft.com/office/drawing/2015/06/chart">
              <c:ext xmlns:c16="http://schemas.microsoft.com/office/drawing/2014/chart" uri="{C3380CC4-5D6E-409C-BE32-E72D297353CC}">
                <c16:uniqueId val="{00000002-B1E2-4C5F-AF28-93B6997419B8}"/>
              </c:ext>
            </c:extLst>
          </c:dPt>
          <c:dLbls>
            <c:spPr>
              <a:noFill/>
              <a:ln>
                <a:noFill/>
              </a:ln>
              <a:effectLst/>
            </c:spPr>
            <c:txPr>
              <a:bodyPr rot="0" spcFirstLastPara="1" vertOverflow="ellipsis" vert="horz" wrap="square" lIns="38100" tIns="19050" rIns="38100" bIns="19050" anchor="ctr" anchorCtr="1">
                <a:spAutoFit/>
              </a:bodyPr>
              <a:lstStyle/>
              <a:p>
                <a:pPr>
                  <a:defRPr sz="900" b="0" i="0" u="none" strike="noStrike" kern="1200" baseline="0">
                    <a:solidFill>
                      <a:schemeClr val="tx1">
                        <a:lumMod val="75000"/>
                        <a:lumOff val="25000"/>
                      </a:schemeClr>
                    </a:solidFill>
                    <a:latin typeface="+mn-lt"/>
                    <a:ea typeface="+mn-ea"/>
                    <a:cs typeface="+mn-cs"/>
                  </a:defRPr>
                </a:pPr>
                <a:endParaRPr lang="es-ES"/>
              </a:p>
            </c:txPr>
            <c:dLblPos val="outEnd"/>
            <c:showLegendKey val="0"/>
            <c:showVal val="1"/>
            <c:showCatName val="0"/>
            <c:showSerName val="0"/>
            <c:showPercent val="0"/>
            <c:showBubbleSize val="0"/>
            <c:showLeaderLines val="0"/>
            <c:extLst xmlns:c16r2="http://schemas.microsoft.com/office/drawing/2015/06/chart">
              <c:ext xmlns:c15="http://schemas.microsoft.com/office/drawing/2012/chart" uri="{CE6537A1-D6FC-4f65-9D91-7224C49458BB}">
                <c15:showLeaderLines val="1"/>
                <c15:leaderLines>
                  <c:spPr>
                    <a:ln w="9525" cap="flat" cmpd="sng" algn="ctr">
                      <a:solidFill>
                        <a:schemeClr val="tx1">
                          <a:lumMod val="35000"/>
                          <a:lumOff val="65000"/>
                        </a:schemeClr>
                      </a:solidFill>
                      <a:round/>
                    </a:ln>
                    <a:effectLst/>
                  </c:spPr>
                </c15:leaderLines>
              </c:ext>
            </c:extLst>
          </c:dLbls>
          <c:cat>
            <c:multiLvlStrRef>
              <c:f>'Comparativo expo RSA y ARG'!$B$5:$C$14</c:f>
              <c:multiLvlStrCache>
                <c:ptCount val="10"/>
                <c:lvl>
                  <c:pt idx="0">
                    <c:v>Argentina</c:v>
                  </c:pt>
                  <c:pt idx="1">
                    <c:v>RSA</c:v>
                  </c:pt>
                  <c:pt idx="2">
                    <c:v>Argentina</c:v>
                  </c:pt>
                  <c:pt idx="3">
                    <c:v>RSA</c:v>
                  </c:pt>
                  <c:pt idx="4">
                    <c:v>Argentina</c:v>
                  </c:pt>
                  <c:pt idx="5">
                    <c:v>RSA</c:v>
                  </c:pt>
                  <c:pt idx="6">
                    <c:v>Argentina</c:v>
                  </c:pt>
                  <c:pt idx="7">
                    <c:v>RSA</c:v>
                  </c:pt>
                  <c:pt idx="8">
                    <c:v>Argentina</c:v>
                  </c:pt>
                  <c:pt idx="9">
                    <c:v>RSA</c:v>
                  </c:pt>
                </c:lvl>
                <c:lvl>
                  <c:pt idx="0">
                    <c:v>Reino Unido</c:v>
                  </c:pt>
                  <c:pt idx="2">
                    <c:v>Union Europea</c:v>
                  </c:pt>
                  <c:pt idx="4">
                    <c:v>Rusia</c:v>
                  </c:pt>
                  <c:pt idx="6">
                    <c:v>Canadá</c:v>
                  </c:pt>
                  <c:pt idx="8">
                    <c:v>Otros</c:v>
                  </c:pt>
                </c:lvl>
              </c:multiLvlStrCache>
            </c:multiLvlStrRef>
          </c:cat>
          <c:val>
            <c:numRef>
              <c:f>'Comparativo expo RSA y ARG'!$D$5:$D$14</c:f>
              <c:numCache>
                <c:formatCode>#,##0.00</c:formatCode>
                <c:ptCount val="10"/>
                <c:pt idx="0">
                  <c:v>3892.57</c:v>
                </c:pt>
                <c:pt idx="1">
                  <c:v>24552.78</c:v>
                </c:pt>
                <c:pt idx="2">
                  <c:v>64124.86</c:v>
                </c:pt>
                <c:pt idx="3">
                  <c:v>115130.01</c:v>
                </c:pt>
                <c:pt idx="4">
                  <c:v>27040.58</c:v>
                </c:pt>
                <c:pt idx="5">
                  <c:v>32907.360000000001</c:v>
                </c:pt>
                <c:pt idx="6">
                  <c:v>6983.63</c:v>
                </c:pt>
                <c:pt idx="7">
                  <c:v>16199.07</c:v>
                </c:pt>
                <c:pt idx="8">
                  <c:v>13571.75</c:v>
                </c:pt>
                <c:pt idx="9">
                  <c:v>131883.435</c:v>
                </c:pt>
              </c:numCache>
            </c:numRef>
          </c:val>
          <c:extLst xmlns:c16r2="http://schemas.microsoft.com/office/drawing/2015/06/chart">
            <c:ext xmlns:c16="http://schemas.microsoft.com/office/drawing/2014/chart" uri="{C3380CC4-5D6E-409C-BE32-E72D297353CC}">
              <c16:uniqueId val="{00000000-B1E2-4C5F-AF28-93B6997419B8}"/>
            </c:ext>
          </c:extLst>
        </c:ser>
        <c:dLbls>
          <c:dLblPos val="outEnd"/>
          <c:showLegendKey val="0"/>
          <c:showVal val="1"/>
          <c:showCatName val="0"/>
          <c:showSerName val="0"/>
          <c:showPercent val="0"/>
          <c:showBubbleSize val="0"/>
        </c:dLbls>
        <c:gapWidth val="182"/>
        <c:axId val="275692160"/>
        <c:axId val="275947520"/>
      </c:barChart>
      <c:catAx>
        <c:axId val="275692160"/>
        <c:scaling>
          <c:orientation val="minMax"/>
        </c:scaling>
        <c:delete val="0"/>
        <c:axPos val="l"/>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275947520"/>
        <c:crosses val="autoZero"/>
        <c:auto val="1"/>
        <c:lblAlgn val="ctr"/>
        <c:lblOffset val="100"/>
        <c:noMultiLvlLbl val="0"/>
      </c:catAx>
      <c:valAx>
        <c:axId val="275947520"/>
        <c:scaling>
          <c:orientation val="minMax"/>
        </c:scaling>
        <c:delete val="1"/>
        <c:axPos val="b"/>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crossAx val="275692160"/>
        <c:crosses val="autoZero"/>
        <c:crossBetween val="between"/>
      </c:valAx>
      <c:spPr>
        <a:noFill/>
        <a:ln>
          <a:noFill/>
        </a:ln>
        <a:effectLst/>
      </c:spPr>
    </c:plotArea>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ES"/>
    </a:p>
  </c:txPr>
  <c:printSettings>
    <c:headerFooter/>
    <c:pageMargins b="0.75" l="0.7" r="0.7" t="0.75" header="0.3" footer="0.3"/>
    <c:pageSetup/>
  </c:printSettings>
</c:chartSpace>
</file>

<file path=xl/charts/chart5.xml><?xml version="1.0" encoding="utf-8"?>
<c:chartSpace xmlns:c="http://schemas.openxmlformats.org/drawingml/2006/chart" xmlns:a="http://schemas.openxmlformats.org/drawingml/2006/main" xmlns:r="http://schemas.openxmlformats.org/officeDocument/2006/relationships">
  <c:date1904 val="0"/>
  <c:lang val="es-ES"/>
  <c:roundedCorners val="0"/>
  <mc:AlternateContent xmlns:mc="http://schemas.openxmlformats.org/markup-compatibility/2006">
    <mc:Choice xmlns:c14="http://schemas.microsoft.com/office/drawing/2007/8/2/chart" Requires="c14">
      <c14:style val="102"/>
    </mc:Choice>
    <mc:Fallback>
      <c:style val="2"/>
    </mc:Fallback>
  </mc:AlternateContent>
  <c:chart>
    <c:autoTitleDeleted val="1"/>
    <c:plotArea>
      <c:layout/>
      <c:lineChart>
        <c:grouping val="standard"/>
        <c:varyColors val="0"/>
        <c:ser>
          <c:idx val="0"/>
          <c:order val="0"/>
          <c:tx>
            <c:strRef>
              <c:f>'Resumen Semanal destinos'!$B$4</c:f>
              <c:strCache>
                <c:ptCount val="1"/>
                <c:pt idx="0">
                  <c:v>USA</c:v>
                </c:pt>
              </c:strCache>
            </c:strRef>
          </c:tx>
          <c:spPr>
            <a:ln w="28575" cap="rnd">
              <a:solidFill>
                <a:schemeClr val="accent1"/>
              </a:solidFill>
              <a:round/>
            </a:ln>
            <a:effectLst/>
          </c:spPr>
          <c:marker>
            <c:symbol val="none"/>
          </c:marker>
          <c:cat>
            <c:numRef>
              <c:f>'Resumen Semanal destinos'!$C$3:$K$3</c:f>
              <c:numCache>
                <c:formatCode>General</c:formatCode>
                <c:ptCount val="9"/>
                <c:pt idx="0">
                  <c:v>22</c:v>
                </c:pt>
                <c:pt idx="1">
                  <c:v>23</c:v>
                </c:pt>
                <c:pt idx="2">
                  <c:v>24</c:v>
                </c:pt>
                <c:pt idx="3">
                  <c:v>25</c:v>
                </c:pt>
                <c:pt idx="4">
                  <c:v>26</c:v>
                </c:pt>
                <c:pt idx="5">
                  <c:v>27</c:v>
                </c:pt>
                <c:pt idx="6">
                  <c:v>28</c:v>
                </c:pt>
                <c:pt idx="7">
                  <c:v>29</c:v>
                </c:pt>
                <c:pt idx="8">
                  <c:v>30</c:v>
                </c:pt>
              </c:numCache>
            </c:numRef>
          </c:cat>
          <c:val>
            <c:numRef>
              <c:f>'Resumen Semanal destinos'!$C$4:$K$4</c:f>
              <c:numCache>
                <c:formatCode>#,##0.00</c:formatCode>
                <c:ptCount val="9"/>
                <c:pt idx="0">
                  <c:v>18869.05</c:v>
                </c:pt>
                <c:pt idx="1">
                  <c:v>24816.640800000001</c:v>
                </c:pt>
                <c:pt idx="2">
                  <c:v>30622.913</c:v>
                </c:pt>
                <c:pt idx="3">
                  <c:v>35051.072200000002</c:v>
                </c:pt>
                <c:pt idx="4">
                  <c:v>41514.290800000002</c:v>
                </c:pt>
                <c:pt idx="5">
                  <c:v>45724.347800000003</c:v>
                </c:pt>
                <c:pt idx="6">
                  <c:v>50681.191688000006</c:v>
                </c:pt>
                <c:pt idx="7">
                  <c:v>55986.519216600005</c:v>
                </c:pt>
                <c:pt idx="8">
                  <c:v>57728.679216600009</c:v>
                </c:pt>
              </c:numCache>
            </c:numRef>
          </c:val>
          <c:smooth val="0"/>
          <c:extLst xmlns:c16r2="http://schemas.microsoft.com/office/drawing/2015/06/chart">
            <c:ext xmlns:c16="http://schemas.microsoft.com/office/drawing/2014/chart" uri="{C3380CC4-5D6E-409C-BE32-E72D297353CC}">
              <c16:uniqueId val="{00000000-BCA7-47CE-A099-ACD2B127424D}"/>
            </c:ext>
          </c:extLst>
        </c:ser>
        <c:ser>
          <c:idx val="1"/>
          <c:order val="1"/>
          <c:tx>
            <c:strRef>
              <c:f>'Resumen Semanal destinos'!$B$5</c:f>
              <c:strCache>
                <c:ptCount val="1"/>
                <c:pt idx="0">
                  <c:v>UE</c:v>
                </c:pt>
              </c:strCache>
            </c:strRef>
          </c:tx>
          <c:spPr>
            <a:ln w="28575" cap="rnd">
              <a:solidFill>
                <a:schemeClr val="accent2"/>
              </a:solidFill>
              <a:round/>
            </a:ln>
            <a:effectLst/>
          </c:spPr>
          <c:marker>
            <c:symbol val="none"/>
          </c:marker>
          <c:cat>
            <c:numRef>
              <c:f>'Resumen Semanal destinos'!$C$3:$K$3</c:f>
              <c:numCache>
                <c:formatCode>General</c:formatCode>
                <c:ptCount val="9"/>
                <c:pt idx="0">
                  <c:v>22</c:v>
                </c:pt>
                <c:pt idx="1">
                  <c:v>23</c:v>
                </c:pt>
                <c:pt idx="2">
                  <c:v>24</c:v>
                </c:pt>
                <c:pt idx="3">
                  <c:v>25</c:v>
                </c:pt>
                <c:pt idx="4">
                  <c:v>26</c:v>
                </c:pt>
                <c:pt idx="5">
                  <c:v>27</c:v>
                </c:pt>
                <c:pt idx="6">
                  <c:v>28</c:v>
                </c:pt>
                <c:pt idx="7">
                  <c:v>29</c:v>
                </c:pt>
                <c:pt idx="8">
                  <c:v>30</c:v>
                </c:pt>
              </c:numCache>
            </c:numRef>
          </c:cat>
          <c:val>
            <c:numRef>
              <c:f>'Resumen Semanal destinos'!$C$5:$K$5</c:f>
              <c:numCache>
                <c:formatCode>#,##0.00</c:formatCode>
                <c:ptCount val="9"/>
                <c:pt idx="0">
                  <c:v>5973.98</c:v>
                </c:pt>
                <c:pt idx="1">
                  <c:v>10242.082999999999</c:v>
                </c:pt>
                <c:pt idx="2">
                  <c:v>16028.074999999999</c:v>
                </c:pt>
                <c:pt idx="3">
                  <c:v>24420.561000000009</c:v>
                </c:pt>
                <c:pt idx="4">
                  <c:v>36488.338272000008</c:v>
                </c:pt>
                <c:pt idx="5">
                  <c:v>40925.407272000011</c:v>
                </c:pt>
                <c:pt idx="6">
                  <c:v>51820.736272000009</c:v>
                </c:pt>
                <c:pt idx="7">
                  <c:v>58821.553272000019</c:v>
                </c:pt>
                <c:pt idx="8">
                  <c:v>64124.87227200003</c:v>
                </c:pt>
              </c:numCache>
            </c:numRef>
          </c:val>
          <c:smooth val="0"/>
          <c:extLst xmlns:c16r2="http://schemas.microsoft.com/office/drawing/2015/06/chart">
            <c:ext xmlns:c16="http://schemas.microsoft.com/office/drawing/2014/chart" uri="{C3380CC4-5D6E-409C-BE32-E72D297353CC}">
              <c16:uniqueId val="{00000001-BCA7-47CE-A099-ACD2B127424D}"/>
            </c:ext>
          </c:extLst>
        </c:ser>
        <c:ser>
          <c:idx val="2"/>
          <c:order val="2"/>
          <c:tx>
            <c:strRef>
              <c:f>'Resumen Semanal destinos'!$B$6</c:f>
              <c:strCache>
                <c:ptCount val="1"/>
                <c:pt idx="0">
                  <c:v>RUSIA</c:v>
                </c:pt>
              </c:strCache>
            </c:strRef>
          </c:tx>
          <c:spPr>
            <a:ln w="28575" cap="rnd">
              <a:solidFill>
                <a:schemeClr val="accent3"/>
              </a:solidFill>
              <a:round/>
            </a:ln>
            <a:effectLst/>
          </c:spPr>
          <c:marker>
            <c:symbol val="none"/>
          </c:marker>
          <c:cat>
            <c:numRef>
              <c:f>'Resumen Semanal destinos'!$C$3:$K$3</c:f>
              <c:numCache>
                <c:formatCode>General</c:formatCode>
                <c:ptCount val="9"/>
                <c:pt idx="0">
                  <c:v>22</c:v>
                </c:pt>
                <c:pt idx="1">
                  <c:v>23</c:v>
                </c:pt>
                <c:pt idx="2">
                  <c:v>24</c:v>
                </c:pt>
                <c:pt idx="3">
                  <c:v>25</c:v>
                </c:pt>
                <c:pt idx="4">
                  <c:v>26</c:v>
                </c:pt>
                <c:pt idx="5">
                  <c:v>27</c:v>
                </c:pt>
                <c:pt idx="6">
                  <c:v>28</c:v>
                </c:pt>
                <c:pt idx="7">
                  <c:v>29</c:v>
                </c:pt>
                <c:pt idx="8">
                  <c:v>30</c:v>
                </c:pt>
              </c:numCache>
            </c:numRef>
          </c:cat>
          <c:val>
            <c:numRef>
              <c:f>'Resumen Semanal destinos'!$C$6:$K$6</c:f>
              <c:numCache>
                <c:formatCode>#,##0.00</c:formatCode>
                <c:ptCount val="9"/>
                <c:pt idx="0">
                  <c:v>15710.267</c:v>
                </c:pt>
                <c:pt idx="1">
                  <c:v>17845.456999999999</c:v>
                </c:pt>
                <c:pt idx="2">
                  <c:v>18607.091</c:v>
                </c:pt>
                <c:pt idx="3">
                  <c:v>20772.244999999999</c:v>
                </c:pt>
                <c:pt idx="4">
                  <c:v>22776.796999999999</c:v>
                </c:pt>
                <c:pt idx="5">
                  <c:v>24104.314999999999</c:v>
                </c:pt>
                <c:pt idx="6">
                  <c:v>25634.214189999999</c:v>
                </c:pt>
                <c:pt idx="7">
                  <c:v>26464.533189999998</c:v>
                </c:pt>
                <c:pt idx="8">
                  <c:v>27040.587189999998</c:v>
                </c:pt>
              </c:numCache>
            </c:numRef>
          </c:val>
          <c:smooth val="0"/>
          <c:extLst xmlns:c16r2="http://schemas.microsoft.com/office/drawing/2015/06/chart">
            <c:ext xmlns:c16="http://schemas.microsoft.com/office/drawing/2014/chart" uri="{C3380CC4-5D6E-409C-BE32-E72D297353CC}">
              <c16:uniqueId val="{00000002-BCA7-47CE-A099-ACD2B127424D}"/>
            </c:ext>
          </c:extLst>
        </c:ser>
        <c:ser>
          <c:idx val="3"/>
          <c:order val="3"/>
          <c:tx>
            <c:strRef>
              <c:f>'Resumen Semanal destinos'!$B$7</c:f>
              <c:strCache>
                <c:ptCount val="1"/>
                <c:pt idx="0">
                  <c:v>OTROS DESTINOS</c:v>
                </c:pt>
              </c:strCache>
            </c:strRef>
          </c:tx>
          <c:spPr>
            <a:ln w="28575" cap="rnd">
              <a:solidFill>
                <a:schemeClr val="accent4"/>
              </a:solidFill>
              <a:round/>
            </a:ln>
            <a:effectLst/>
          </c:spPr>
          <c:marker>
            <c:symbol val="none"/>
          </c:marker>
          <c:cat>
            <c:numRef>
              <c:f>'Resumen Semanal destinos'!$C$3:$K$3</c:f>
              <c:numCache>
                <c:formatCode>General</c:formatCode>
                <c:ptCount val="9"/>
                <c:pt idx="0">
                  <c:v>22</c:v>
                </c:pt>
                <c:pt idx="1">
                  <c:v>23</c:v>
                </c:pt>
                <c:pt idx="2">
                  <c:v>24</c:v>
                </c:pt>
                <c:pt idx="3">
                  <c:v>25</c:v>
                </c:pt>
                <c:pt idx="4">
                  <c:v>26</c:v>
                </c:pt>
                <c:pt idx="5">
                  <c:v>27</c:v>
                </c:pt>
                <c:pt idx="6">
                  <c:v>28</c:v>
                </c:pt>
                <c:pt idx="7">
                  <c:v>29</c:v>
                </c:pt>
                <c:pt idx="8">
                  <c:v>30</c:v>
                </c:pt>
              </c:numCache>
            </c:numRef>
          </c:cat>
          <c:val>
            <c:numRef>
              <c:f>'Resumen Semanal destinos'!$C$7:$K$7</c:f>
              <c:numCache>
                <c:formatCode>#,##0.00</c:formatCode>
                <c:ptCount val="9"/>
                <c:pt idx="0">
                  <c:v>13970.4</c:v>
                </c:pt>
                <c:pt idx="1">
                  <c:v>17638.846399999999</c:v>
                </c:pt>
                <c:pt idx="2">
                  <c:v>19689.575999999997</c:v>
                </c:pt>
                <c:pt idx="3">
                  <c:v>21629.806799999998</c:v>
                </c:pt>
                <c:pt idx="4">
                  <c:v>24522.231599999999</c:v>
                </c:pt>
                <c:pt idx="5">
                  <c:v>26640.295599999998</c:v>
                </c:pt>
                <c:pt idx="6">
                  <c:v>28525.764399999996</c:v>
                </c:pt>
                <c:pt idx="7">
                  <c:v>30018.764399999996</c:v>
                </c:pt>
                <c:pt idx="8">
                  <c:v>31034.107499999998</c:v>
                </c:pt>
              </c:numCache>
            </c:numRef>
          </c:val>
          <c:smooth val="0"/>
          <c:extLst xmlns:c16r2="http://schemas.microsoft.com/office/drawing/2015/06/chart">
            <c:ext xmlns:c16="http://schemas.microsoft.com/office/drawing/2014/chart" uri="{C3380CC4-5D6E-409C-BE32-E72D297353CC}">
              <c16:uniqueId val="{00000003-BCA7-47CE-A099-ACD2B127424D}"/>
            </c:ext>
          </c:extLst>
        </c:ser>
        <c:ser>
          <c:idx val="4"/>
          <c:order val="4"/>
          <c:tx>
            <c:strRef>
              <c:f>'Resumen Semanal destinos'!$B$8</c:f>
              <c:strCache>
                <c:ptCount val="1"/>
                <c:pt idx="0">
                  <c:v>TOTAL</c:v>
                </c:pt>
              </c:strCache>
            </c:strRef>
          </c:tx>
          <c:spPr>
            <a:ln w="28575" cap="rnd">
              <a:solidFill>
                <a:schemeClr val="accent5"/>
              </a:solidFill>
              <a:round/>
            </a:ln>
            <a:effectLst/>
          </c:spPr>
          <c:marker>
            <c:symbol val="none"/>
          </c:marker>
          <c:cat>
            <c:numRef>
              <c:f>'Resumen Semanal destinos'!$C$3:$K$3</c:f>
              <c:numCache>
                <c:formatCode>General</c:formatCode>
                <c:ptCount val="9"/>
                <c:pt idx="0">
                  <c:v>22</c:v>
                </c:pt>
                <c:pt idx="1">
                  <c:v>23</c:v>
                </c:pt>
                <c:pt idx="2">
                  <c:v>24</c:v>
                </c:pt>
                <c:pt idx="3">
                  <c:v>25</c:v>
                </c:pt>
                <c:pt idx="4">
                  <c:v>26</c:v>
                </c:pt>
                <c:pt idx="5">
                  <c:v>27</c:v>
                </c:pt>
                <c:pt idx="6">
                  <c:v>28</c:v>
                </c:pt>
                <c:pt idx="7">
                  <c:v>29</c:v>
                </c:pt>
                <c:pt idx="8">
                  <c:v>30</c:v>
                </c:pt>
              </c:numCache>
            </c:numRef>
          </c:cat>
          <c:val>
            <c:numRef>
              <c:f>'Resumen Semanal destinos'!$C$8:$K$8</c:f>
              <c:numCache>
                <c:formatCode>#,##0.00</c:formatCode>
                <c:ptCount val="9"/>
                <c:pt idx="0">
                  <c:v>54523.697</c:v>
                </c:pt>
                <c:pt idx="1">
                  <c:v>70543.027199999997</c:v>
                </c:pt>
                <c:pt idx="2">
                  <c:v>84947.654999999999</c:v>
                </c:pt>
                <c:pt idx="3">
                  <c:v>101873.685</c:v>
                </c:pt>
                <c:pt idx="4">
                  <c:v>125301.657672</c:v>
                </c:pt>
                <c:pt idx="5">
                  <c:v>137394.36567200001</c:v>
                </c:pt>
                <c:pt idx="6">
                  <c:v>156661.90655000001</c:v>
                </c:pt>
                <c:pt idx="7">
                  <c:v>171291.37007860001</c:v>
                </c:pt>
                <c:pt idx="8">
                  <c:v>179928.24617860001</c:v>
                </c:pt>
              </c:numCache>
            </c:numRef>
          </c:val>
          <c:smooth val="0"/>
          <c:extLst xmlns:c16r2="http://schemas.microsoft.com/office/drawing/2015/06/chart">
            <c:ext xmlns:c16="http://schemas.microsoft.com/office/drawing/2014/chart" uri="{C3380CC4-5D6E-409C-BE32-E72D297353CC}">
              <c16:uniqueId val="{00000004-BCA7-47CE-A099-ACD2B127424D}"/>
            </c:ext>
          </c:extLst>
        </c:ser>
        <c:dLbls>
          <c:showLegendKey val="0"/>
          <c:showVal val="0"/>
          <c:showCatName val="0"/>
          <c:showSerName val="0"/>
          <c:showPercent val="0"/>
          <c:showBubbleSize val="0"/>
        </c:dLbls>
        <c:marker val="1"/>
        <c:smooth val="0"/>
        <c:axId val="318283136"/>
        <c:axId val="165229696"/>
      </c:lineChart>
      <c:catAx>
        <c:axId val="318283136"/>
        <c:scaling>
          <c:orientation val="minMax"/>
        </c:scaling>
        <c:delete val="0"/>
        <c:axPos val="b"/>
        <c:numFmt formatCode="General" sourceLinked="1"/>
        <c:majorTickMark val="none"/>
        <c:minorTickMark val="none"/>
        <c:tickLblPos val="nextTo"/>
        <c:spPr>
          <a:noFill/>
          <a:ln w="9525" cap="flat" cmpd="sng" algn="ctr">
            <a:solidFill>
              <a:schemeClr val="tx1">
                <a:lumMod val="15000"/>
                <a:lumOff val="85000"/>
              </a:schemeClr>
            </a:solidFill>
            <a:round/>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165229696"/>
        <c:crosses val="autoZero"/>
        <c:auto val="1"/>
        <c:lblAlgn val="ctr"/>
        <c:lblOffset val="100"/>
        <c:noMultiLvlLbl val="0"/>
      </c:catAx>
      <c:valAx>
        <c:axId val="165229696"/>
        <c:scaling>
          <c:orientation val="minMax"/>
        </c:scaling>
        <c:delete val="0"/>
        <c:axPos val="l"/>
        <c:majorGridlines>
          <c:spPr>
            <a:ln w="9525" cap="flat" cmpd="sng" algn="ctr">
              <a:solidFill>
                <a:schemeClr val="tx1">
                  <a:lumMod val="15000"/>
                  <a:lumOff val="85000"/>
                </a:schemeClr>
              </a:solidFill>
              <a:round/>
            </a:ln>
            <a:effectLst/>
          </c:spPr>
        </c:majorGridlines>
        <c:numFmt formatCode="#,##0.00" sourceLinked="1"/>
        <c:majorTickMark val="none"/>
        <c:minorTickMark val="none"/>
        <c:tickLblPos val="nextTo"/>
        <c:spPr>
          <a:noFill/>
          <a:ln>
            <a:noFill/>
          </a:ln>
          <a:effectLst/>
        </c:spPr>
        <c:txPr>
          <a:bodyPr rot="-6000000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crossAx val="318283136"/>
        <c:crosses val="autoZero"/>
        <c:crossBetween val="between"/>
      </c:valAx>
      <c:spPr>
        <a:noFill/>
        <a:ln>
          <a:noFill/>
        </a:ln>
        <a:effectLst/>
      </c:spPr>
    </c:plotArea>
    <c:legend>
      <c:legendPos val="b"/>
      <c:layout/>
      <c:overlay val="0"/>
      <c:spPr>
        <a:noFill/>
        <a:ln>
          <a:noFill/>
        </a:ln>
        <a:effectLst/>
      </c:spPr>
      <c:txPr>
        <a:bodyPr rot="0" spcFirstLastPara="1" vertOverflow="ellipsis" vert="horz" wrap="square" anchor="ctr" anchorCtr="1"/>
        <a:lstStyle/>
        <a:p>
          <a:pPr>
            <a:defRPr sz="900" b="0" i="0" u="none" strike="noStrike" kern="1200" baseline="0">
              <a:solidFill>
                <a:schemeClr val="tx1">
                  <a:lumMod val="65000"/>
                  <a:lumOff val="35000"/>
                </a:schemeClr>
              </a:solidFill>
              <a:latin typeface="+mn-lt"/>
              <a:ea typeface="+mn-ea"/>
              <a:cs typeface="+mn-cs"/>
            </a:defRPr>
          </a:pPr>
          <a:endParaRPr lang="es-ES"/>
        </a:p>
      </c:txPr>
    </c:legend>
    <c:plotVisOnly val="1"/>
    <c:dispBlanksAs val="gap"/>
    <c:showDLblsOverMax val="0"/>
  </c:chart>
  <c:spPr>
    <a:solidFill>
      <a:schemeClr val="bg1"/>
    </a:solidFill>
    <a:ln w="9525" cap="flat" cmpd="sng" algn="ctr">
      <a:solidFill>
        <a:schemeClr val="tx1">
          <a:lumMod val="15000"/>
          <a:lumOff val="85000"/>
        </a:schemeClr>
      </a:solidFill>
      <a:round/>
    </a:ln>
    <a:effectLst/>
  </c:spPr>
  <c:txPr>
    <a:bodyPr/>
    <a:lstStyle/>
    <a:p>
      <a:pPr>
        <a:defRPr/>
      </a:pPr>
      <a:endParaRPr lang="es-ES"/>
    </a:p>
  </c:txPr>
  <c:printSettings>
    <c:headerFooter/>
    <c:pageMargins b="0.75" l="0.7" r="0.7" t="0.75" header="0.3" footer="0.3"/>
    <c:pageSetup/>
  </c:printSettings>
</c:chartSpace>
</file>

<file path=xl/charts/colors1.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2.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3.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colors4.xml><?xml version="1.0" encoding="utf-8"?>
<cs:colorStyle xmlns:cs="http://schemas.microsoft.com/office/drawing/2012/chartStyle" xmlns:a="http://schemas.openxmlformats.org/drawingml/2006/main" meth="cycle" id="10">
  <a:schemeClr val="accent1"/>
  <a:schemeClr val="accent2"/>
  <a:schemeClr val="accent3"/>
  <a:schemeClr val="accent4"/>
  <a:schemeClr val="accent5"/>
  <a:schemeClr val="accent6"/>
  <cs:variation/>
  <cs:variation>
    <a:lumMod val="60000"/>
  </cs:variation>
  <cs:variation>
    <a:lumMod val="80000"/>
    <a:lumOff val="20000"/>
  </cs:variation>
  <cs:variation>
    <a:lumMod val="80000"/>
  </cs:variation>
  <cs:variation>
    <a:lumMod val="60000"/>
    <a:lumOff val="40000"/>
  </cs:variation>
  <cs:variation>
    <a:lumMod val="50000"/>
  </cs:variation>
  <cs:variation>
    <a:lumMod val="70000"/>
    <a:lumOff val="30000"/>
  </cs:variation>
  <cs:variation>
    <a:lumMod val="70000"/>
  </cs:variation>
  <cs:variation>
    <a:lumMod val="50000"/>
    <a:lumOff val="50000"/>
  </cs:variation>
</cs:colorStyle>
</file>

<file path=xl/charts/style1.xml><?xml version="1.0" encoding="utf-8"?>
<cs:chartStyle xmlns:cs="http://schemas.microsoft.com/office/drawing/2012/chartStyle" xmlns:a="http://schemas.openxmlformats.org/drawingml/2006/main" id="297">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charts/style2.xml><?xml version="1.0" encoding="utf-8"?>
<cs:chartStyle xmlns:cs="http://schemas.microsoft.com/office/drawing/2012/chartStyle" xmlns:a="http://schemas.openxmlformats.org/drawingml/2006/main" id="252">
  <cs:axisTitle>
    <cs:lnRef idx="0"/>
    <cs:fillRef idx="0"/>
    <cs:effectRef idx="0"/>
    <cs:fontRef idx="minor">
      <a:schemeClr val="tx1">
        <a:lumMod val="65000"/>
        <a:lumOff val="35000"/>
      </a:schemeClr>
    </cs:fontRef>
    <cs:defRPr sz="900" b="1" kern="1200"/>
  </cs:axisTitle>
  <cs:categoryAxis>
    <cs:lnRef idx="0"/>
    <cs:fillRef idx="0"/>
    <cs:effectRef idx="0"/>
    <cs:fontRef idx="minor">
      <a:schemeClr val="tx1">
        <a:lumMod val="65000"/>
        <a:lumOff val="35000"/>
      </a:schemeClr>
    </cs:fontRef>
    <cs:spPr>
      <a:ln w="19050"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styleClr val="auto"/>
    </cs:effectRef>
    <cs:fontRef idx="minor">
      <a:schemeClr val="dk1"/>
    </cs:fontRef>
    <cs:spPr>
      <a:pattFill prst="ltUpDiag">
        <a:fgClr>
          <a:schemeClr val="phClr"/>
        </a:fgClr>
        <a:bgClr>
          <a:schemeClr val="phClr">
            <a:lumMod val="20000"/>
            <a:lumOff val="80000"/>
          </a:schemeClr>
        </a:bgClr>
      </a:pattFill>
      <a:ln w="19050">
        <a:solidFill>
          <a:schemeClr val="lt1"/>
        </a:solidFill>
      </a:ln>
      <a:effectLst>
        <a:innerShdw blurRad="114300">
          <a:schemeClr val="phClr"/>
        </a:innerShdw>
      </a:effectLst>
    </cs:spPr>
  </cs:dataPoint>
  <cs:dataPoint3D>
    <cs:lnRef idx="0"/>
    <cs:fillRef idx="0">
      <cs:styleClr val="auto"/>
    </cs:fillRef>
    <cs:effectRef idx="0"/>
    <cs:fontRef idx="minor">
      <a:schemeClr val="dk1"/>
    </cs:fontRef>
    <cs:spPr>
      <a:pattFill prst="ltUpDiag">
        <a:fgClr>
          <a:schemeClr val="phClr"/>
        </a:fgClr>
        <a:bgClr>
          <a:schemeClr val="phClr">
            <a:lumMod val="20000"/>
            <a:lumOff val="80000"/>
          </a:schemeClr>
        </a:bgClr>
      </a:pattFill>
      <a:ln w="19050">
        <a:solidFill>
          <a:schemeClr val="lt1"/>
        </a:solidFill>
      </a:ln>
      <a:effectLst>
        <a:innerShdw blurRad="114300">
          <a:schemeClr val="phClr"/>
        </a:innerShdw>
      </a:effectLst>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50000"/>
            <a:lumOff val="50000"/>
          </a:schemeClr>
        </a:solidFill>
      </a:ln>
    </cs:spPr>
  </cs:downBar>
  <cs:dropLine>
    <cs:lnRef idx="0"/>
    <cs:fillRef idx="0"/>
    <cs:effectRef idx="0"/>
    <cs:fontRef idx="minor">
      <a:schemeClr val="dk1"/>
    </cs:fontRef>
    <cs:spPr>
      <a:ln w="9525">
        <a:solidFill>
          <a:schemeClr val="tx1">
            <a:lumMod val="35000"/>
            <a:lumOff val="65000"/>
          </a:schemeClr>
        </a:solidFill>
        <a:round/>
      </a:ln>
    </cs:spPr>
  </cs:dropLine>
  <cs:errorBar>
    <cs:lnRef idx="0"/>
    <cs:fillRef idx="0"/>
    <cs:effectRef idx="0"/>
    <cs:fontRef idx="minor">
      <a:schemeClr val="dk1"/>
    </cs:fontRef>
    <cs:spPr>
      <a:ln w="9525">
        <a:solidFill>
          <a:schemeClr val="tx1">
            <a:lumMod val="50000"/>
            <a:lumOff val="50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a:solidFill>
          <a:schemeClr val="tx1">
            <a:lumMod val="15000"/>
            <a:lumOff val="85000"/>
          </a:schemeClr>
        </a:solidFill>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35000"/>
            <a:lumOff val="65000"/>
          </a:schemeClr>
        </a:solidFill>
        <a:round/>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50000"/>
        <a:lumOff val="50000"/>
      </a:schemeClr>
    </cs:fontRef>
    <cs:defRPr sz="1800" b="1" kern="1200" cap="all" spc="15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dk1"/>
    </cs:fontRef>
  </cs:wall>
</cs:chartStyle>
</file>

<file path=xl/charts/style3.xml><?xml version="1.0" encoding="utf-8"?>
<cs:chartStyle xmlns:cs="http://schemas.microsoft.com/office/drawing/2012/chartStyle" xmlns:a="http://schemas.openxmlformats.org/drawingml/2006/main" id="252">
  <cs:axisTitle>
    <cs:lnRef idx="0"/>
    <cs:fillRef idx="0"/>
    <cs:effectRef idx="0"/>
    <cs:fontRef idx="minor">
      <a:schemeClr val="tx1">
        <a:lumMod val="65000"/>
        <a:lumOff val="35000"/>
      </a:schemeClr>
    </cs:fontRef>
    <cs:defRPr sz="900" b="1" kern="1200"/>
  </cs:axisTitle>
  <cs:categoryAxis>
    <cs:lnRef idx="0"/>
    <cs:fillRef idx="0"/>
    <cs:effectRef idx="0"/>
    <cs:fontRef idx="minor">
      <a:schemeClr val="tx1">
        <a:lumMod val="65000"/>
        <a:lumOff val="35000"/>
      </a:schemeClr>
    </cs:fontRef>
    <cs:spPr>
      <a:ln w="19050" cap="flat" cmpd="sng" algn="ctr">
        <a:solidFill>
          <a:schemeClr val="tx1">
            <a:lumMod val="25000"/>
            <a:lumOff val="75000"/>
          </a:schemeClr>
        </a:solidFill>
        <a:round/>
      </a:ln>
    </cs:spPr>
    <cs:defRPr sz="900" kern="1200"/>
  </cs:categoryAxis>
  <cs:chartArea mods="allowNoFillOverride allowNoLineOverride">
    <cs:lnRef idx="0"/>
    <cs:fillRef idx="0"/>
    <cs:effectRef idx="0"/>
    <cs:fontRef idx="minor">
      <a:schemeClr val="dk1"/>
    </cs:fontRef>
    <cs:spPr>
      <a:solidFill>
        <a:schemeClr val="bg1"/>
      </a:solidFill>
      <a:ln w="9525" cap="flat" cmpd="sng" algn="ctr">
        <a:solidFill>
          <a:schemeClr val="tx1">
            <a:lumMod val="15000"/>
            <a:lumOff val="85000"/>
          </a:schemeClr>
        </a:solidFill>
        <a:round/>
      </a:ln>
    </cs:spPr>
    <cs:defRPr sz="9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0">
      <cs:styleClr val="auto"/>
    </cs:fillRef>
    <cs:effectRef idx="0">
      <cs:styleClr val="auto"/>
    </cs:effectRef>
    <cs:fontRef idx="minor">
      <a:schemeClr val="dk1"/>
    </cs:fontRef>
    <cs:spPr>
      <a:pattFill prst="ltUpDiag">
        <a:fgClr>
          <a:schemeClr val="phClr"/>
        </a:fgClr>
        <a:bgClr>
          <a:schemeClr val="phClr">
            <a:lumMod val="20000"/>
            <a:lumOff val="80000"/>
          </a:schemeClr>
        </a:bgClr>
      </a:pattFill>
      <a:ln w="19050">
        <a:solidFill>
          <a:schemeClr val="lt1"/>
        </a:solidFill>
      </a:ln>
      <a:effectLst>
        <a:innerShdw blurRad="114300">
          <a:schemeClr val="phClr"/>
        </a:innerShdw>
      </a:effectLst>
    </cs:spPr>
  </cs:dataPoint>
  <cs:dataPoint3D>
    <cs:lnRef idx="0"/>
    <cs:fillRef idx="0">
      <cs:styleClr val="auto"/>
    </cs:fillRef>
    <cs:effectRef idx="0"/>
    <cs:fontRef idx="minor">
      <a:schemeClr val="dk1"/>
    </cs:fontRef>
    <cs:spPr>
      <a:pattFill prst="ltUpDiag">
        <a:fgClr>
          <a:schemeClr val="phClr"/>
        </a:fgClr>
        <a:bgClr>
          <a:schemeClr val="phClr">
            <a:lumMod val="20000"/>
            <a:lumOff val="80000"/>
          </a:schemeClr>
        </a:bgClr>
      </a:pattFill>
      <a:ln w="19050">
        <a:solidFill>
          <a:schemeClr val="lt1"/>
        </a:solidFill>
      </a:ln>
      <a:effectLst>
        <a:innerShdw blurRad="114300">
          <a:schemeClr val="phClr"/>
        </a:innerShdw>
      </a:effectLst>
    </cs:spPr>
  </cs:dataPoint3D>
  <cs:dataPointLine>
    <cs:lnRef idx="0">
      <cs:styleClr val="auto"/>
    </cs:lnRef>
    <cs:fillRef idx="0"/>
    <cs:effectRef idx="0"/>
    <cs:fontRef idx="minor">
      <a:schemeClr val="dk1"/>
    </cs:fontRef>
    <cs:spPr>
      <a:ln w="28575" cap="rnd">
        <a:solidFill>
          <a:schemeClr val="phClr"/>
        </a:solidFill>
        <a:round/>
      </a:ln>
    </cs:spPr>
  </cs:dataPointLine>
  <cs:dataPointMarker>
    <cs:lnRef idx="0"/>
    <cs:fillRef idx="0">
      <cs:styleClr val="auto"/>
    </cs:fillRef>
    <cs:effectRef idx="0"/>
    <cs:fontRef idx="minor">
      <a:schemeClr val="dk1"/>
    </cs:fontRef>
    <cs:spPr>
      <a:solidFill>
        <a:schemeClr val="phClr"/>
      </a:solidFill>
      <a:ln w="9525">
        <a:solidFill>
          <a:schemeClr val="lt1"/>
        </a:solidFill>
      </a:ln>
    </cs:spPr>
  </cs:dataPointMarker>
  <cs:dataPointMarkerLayout symbol="circle" size="6"/>
  <cs:dataPointWireframe>
    <cs:lnRef idx="0">
      <cs:styleClr val="auto"/>
    </cs:lnRef>
    <cs:fillRef idx="0"/>
    <cs:effectRef idx="0"/>
    <cs:fontRef idx="minor">
      <a:schemeClr val="dk1"/>
    </cs:fontRef>
    <cs:spPr>
      <a:ln w="9525" cap="rnd">
        <a:solidFill>
          <a:schemeClr val="phClr"/>
        </a:solidFill>
        <a:round/>
      </a:ln>
    </cs:spPr>
  </cs:dataPointWireframe>
  <cs:dataTable>
    <cs:lnRef idx="0"/>
    <cs:fillRef idx="0"/>
    <cs:effectRef idx="0"/>
    <cs:fontRef idx="minor">
      <a:schemeClr val="tx1">
        <a:lumMod val="65000"/>
        <a:lumOff val="35000"/>
      </a:schemeClr>
    </cs:fontRef>
    <cs:spPr>
      <a:ln w="9525">
        <a:solidFill>
          <a:schemeClr val="tx1">
            <a:lumMod val="15000"/>
            <a:lumOff val="85000"/>
          </a:schemeClr>
        </a:solidFill>
      </a:ln>
    </cs:spPr>
    <cs:defRPr sz="900" kern="1200"/>
  </cs:dataTable>
  <cs:downBar>
    <cs:lnRef idx="0"/>
    <cs:fillRef idx="0"/>
    <cs:effectRef idx="0"/>
    <cs:fontRef idx="minor">
      <a:schemeClr val="dk1"/>
    </cs:fontRef>
    <cs:spPr>
      <a:solidFill>
        <a:schemeClr val="dk1">
          <a:lumMod val="75000"/>
          <a:lumOff val="25000"/>
        </a:schemeClr>
      </a:solidFill>
      <a:ln w="9525">
        <a:solidFill>
          <a:schemeClr val="tx1">
            <a:lumMod val="50000"/>
            <a:lumOff val="50000"/>
          </a:schemeClr>
        </a:solidFill>
      </a:ln>
    </cs:spPr>
  </cs:downBar>
  <cs:dropLine>
    <cs:lnRef idx="0"/>
    <cs:fillRef idx="0"/>
    <cs:effectRef idx="0"/>
    <cs:fontRef idx="minor">
      <a:schemeClr val="dk1"/>
    </cs:fontRef>
    <cs:spPr>
      <a:ln w="9525">
        <a:solidFill>
          <a:schemeClr val="tx1">
            <a:lumMod val="35000"/>
            <a:lumOff val="65000"/>
          </a:schemeClr>
        </a:solidFill>
        <a:round/>
      </a:ln>
    </cs:spPr>
  </cs:dropLine>
  <cs:errorBar>
    <cs:lnRef idx="0"/>
    <cs:fillRef idx="0"/>
    <cs:effectRef idx="0"/>
    <cs:fontRef idx="minor">
      <a:schemeClr val="dk1"/>
    </cs:fontRef>
    <cs:spPr>
      <a:ln w="9525">
        <a:solidFill>
          <a:schemeClr val="tx1">
            <a:lumMod val="50000"/>
            <a:lumOff val="50000"/>
          </a:schemeClr>
        </a:solidFill>
        <a:round/>
      </a:ln>
    </cs:spPr>
  </cs:errorBar>
  <cs:floor>
    <cs:lnRef idx="0"/>
    <cs:fillRef idx="0"/>
    <cs:effectRef idx="0"/>
    <cs:fontRef idx="minor">
      <a:schemeClr val="dk1"/>
    </cs:fontRef>
  </cs:floor>
  <cs:gridlineMajor>
    <cs:lnRef idx="0"/>
    <cs:fillRef idx="0"/>
    <cs:effectRef idx="0"/>
    <cs:fontRef idx="minor">
      <a:schemeClr val="dk1"/>
    </cs:fontRef>
    <cs:spPr>
      <a:ln>
        <a:solidFill>
          <a:schemeClr val="tx1">
            <a:lumMod val="15000"/>
            <a:lumOff val="85000"/>
          </a:schemeClr>
        </a:solidFill>
      </a:ln>
    </cs:spPr>
  </cs:gridlineMajor>
  <cs:gridlineMinor>
    <cs:lnRef idx="0"/>
    <cs:fillRef idx="0"/>
    <cs:effectRef idx="0"/>
    <cs:fontRef idx="minor">
      <a:schemeClr val="dk1"/>
    </cs:fontRef>
    <cs:spPr>
      <a:ln>
        <a:solidFill>
          <a:schemeClr val="tx1">
            <a:lumMod val="5000"/>
            <a:lumOff val="95000"/>
          </a:schemeClr>
        </a:solidFill>
      </a:ln>
    </cs:spPr>
  </cs:gridlineMinor>
  <cs:hiLoLine>
    <cs:lnRef idx="0"/>
    <cs:fillRef idx="0"/>
    <cs:effectRef idx="0"/>
    <cs:fontRef idx="minor">
      <a:schemeClr val="dk1"/>
    </cs:fontRef>
    <cs:spPr>
      <a:ln w="9525">
        <a:solidFill>
          <a:schemeClr val="tx1">
            <a:lumMod val="35000"/>
            <a:lumOff val="65000"/>
          </a:schemeClr>
        </a:solidFill>
        <a:round/>
      </a:ln>
    </cs:spPr>
  </cs:hiLoLine>
  <cs:leaderLine>
    <cs:lnRef idx="0"/>
    <cs:fillRef idx="0"/>
    <cs:effectRef idx="0"/>
    <cs:fontRef idx="minor">
      <a:schemeClr val="dk1"/>
    </cs:fontRef>
    <cs:spPr>
      <a:ln w="9525">
        <a:solidFill>
          <a:schemeClr val="tx1">
            <a:lumMod val="35000"/>
            <a:lumOff val="65000"/>
          </a:schemeClr>
        </a:solidFill>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dk1"/>
    </cs:fontRef>
  </cs:plotArea>
  <cs:plotArea3D mods="allowNoFillOverride allowNoLineOverride">
    <cs:lnRef idx="0"/>
    <cs:fillRef idx="0"/>
    <cs:effectRef idx="0"/>
    <cs:fontRef idx="minor">
      <a:schemeClr val="dk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dk1"/>
    </cs:fontRef>
    <cs:spPr>
      <a:ln w="9525">
        <a:solidFill>
          <a:schemeClr val="tx1">
            <a:lumMod val="35000"/>
            <a:lumOff val="65000"/>
          </a:schemeClr>
        </a:solidFill>
        <a:round/>
      </a:ln>
    </cs:spPr>
  </cs:seriesLine>
  <cs:title>
    <cs:lnRef idx="0"/>
    <cs:fillRef idx="0"/>
    <cs:effectRef idx="0"/>
    <cs:fontRef idx="minor">
      <a:schemeClr val="tx1">
        <a:lumMod val="50000"/>
        <a:lumOff val="50000"/>
      </a:schemeClr>
    </cs:fontRef>
    <cs:defRPr sz="1800" b="1" kern="1200" cap="all" spc="150" baseline="0"/>
  </cs:title>
  <cs:trendline>
    <cs:lnRef idx="0">
      <cs:styleClr val="auto"/>
    </cs:lnRef>
    <cs:fillRef idx="0"/>
    <cs:effectRef idx="0"/>
    <cs:fontRef idx="minor">
      <a:schemeClr val="dk1"/>
    </cs:fontRef>
    <cs:spPr>
      <a:ln w="19050" cap="rnd">
        <a:solidFill>
          <a:schemeClr val="phClr"/>
        </a:solidFill>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dk1"/>
    </cs:fontRef>
    <cs:spPr>
      <a:solidFill>
        <a:schemeClr val="lt1"/>
      </a:solidFill>
      <a:ln w="9525">
        <a:solidFill>
          <a:schemeClr val="tx1">
            <a:lumMod val="50000"/>
            <a:lumOff val="50000"/>
          </a:schemeClr>
        </a:solidFill>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dk1"/>
    </cs:fontRef>
  </cs:wall>
</cs:chartStyle>
</file>

<file path=xl/charts/style4.xml><?xml version="1.0" encoding="utf-8"?>
<cs:chartStyle xmlns:cs="http://schemas.microsoft.com/office/drawing/2012/chartStyle" xmlns:a="http://schemas.openxmlformats.org/drawingml/2006/main" id="216">
  <cs:axisTitle>
    <cs:lnRef idx="0"/>
    <cs:fillRef idx="0"/>
    <cs:effectRef idx="0"/>
    <cs:fontRef idx="minor">
      <a:schemeClr val="tx1">
        <a:lumMod val="65000"/>
        <a:lumOff val="35000"/>
      </a:schemeClr>
    </cs:fontRef>
    <cs:defRPr sz="1000" kern="1200"/>
  </cs:axisTitle>
  <cs:categoryAxis>
    <cs:lnRef idx="0"/>
    <cs:fillRef idx="0"/>
    <cs:effectRef idx="0"/>
    <cs:fontRef idx="minor">
      <a:schemeClr val="tx1">
        <a:lumMod val="65000"/>
        <a:lumOff val="35000"/>
      </a:schemeClr>
    </cs:fontRef>
    <cs:spPr>
      <a:ln w="9525" cap="flat" cmpd="sng" algn="ctr">
        <a:solidFill>
          <a:schemeClr val="tx1">
            <a:lumMod val="15000"/>
            <a:lumOff val="85000"/>
          </a:schemeClr>
        </a:solidFill>
        <a:round/>
      </a:ln>
    </cs:spPr>
    <cs:defRPr sz="900" kern="1200"/>
  </cs:categoryAxis>
  <cs:chartArea mods="allowNoFillOverride allowNoLineOverride">
    <cs:lnRef idx="0"/>
    <cs:fillRef idx="0"/>
    <cs:effectRef idx="0"/>
    <cs:fontRef idx="minor">
      <a:schemeClr val="tx1"/>
    </cs:fontRef>
    <cs:spPr>
      <a:solidFill>
        <a:schemeClr val="bg1"/>
      </a:solidFill>
      <a:ln w="9525" cap="flat" cmpd="sng" algn="ctr">
        <a:solidFill>
          <a:schemeClr val="tx1">
            <a:lumMod val="15000"/>
            <a:lumOff val="85000"/>
          </a:schemeClr>
        </a:solidFill>
        <a:round/>
      </a:ln>
    </cs:spPr>
    <cs:defRPr sz="1000" kern="1200"/>
  </cs:chartArea>
  <cs:dataLabel>
    <cs:lnRef idx="0"/>
    <cs:fillRef idx="0"/>
    <cs:effectRef idx="0"/>
    <cs:fontRef idx="minor">
      <a:schemeClr val="tx1">
        <a:lumMod val="75000"/>
        <a:lumOff val="25000"/>
      </a:schemeClr>
    </cs:fontRef>
    <cs:defRPr sz="900" kern="1200"/>
  </cs:dataLabel>
  <cs:dataLabelCallout>
    <cs:lnRef idx="0"/>
    <cs:fillRef idx="0"/>
    <cs:effectRef idx="0"/>
    <cs:fontRef idx="minor">
      <a:schemeClr val="dk1">
        <a:lumMod val="65000"/>
        <a:lumOff val="35000"/>
      </a:schemeClr>
    </cs:fontRef>
    <cs:spPr>
      <a:solidFill>
        <a:schemeClr val="lt1"/>
      </a:solidFill>
      <a:ln>
        <a:solidFill>
          <a:schemeClr val="dk1">
            <a:lumMod val="25000"/>
            <a:lumOff val="75000"/>
          </a:schemeClr>
        </a:solidFill>
      </a:ln>
    </cs:spPr>
    <cs:defRPr sz="900" kern="1200"/>
    <cs:bodyPr rot="0" spcFirstLastPara="1" vertOverflow="clip" horzOverflow="clip" vert="horz" wrap="square" lIns="36576" tIns="18288" rIns="36576" bIns="18288" anchor="ctr" anchorCtr="1">
      <a:spAutoFit/>
    </cs:bodyPr>
  </cs:dataLabelCallout>
  <cs:dataPoint>
    <cs:lnRef idx="0"/>
    <cs:fillRef idx="1">
      <cs:styleClr val="auto"/>
    </cs:fillRef>
    <cs:effectRef idx="0"/>
    <cs:fontRef idx="minor">
      <a:schemeClr val="tx1"/>
    </cs:fontRef>
  </cs:dataPoint>
  <cs:dataPoint3D>
    <cs:lnRef idx="0"/>
    <cs:fillRef idx="1">
      <cs:styleClr val="auto"/>
    </cs:fillRef>
    <cs:effectRef idx="0"/>
    <cs:fontRef idx="minor">
      <a:schemeClr val="tx1"/>
    </cs:fontRef>
  </cs:dataPoint3D>
  <cs:dataPointLine>
    <cs:lnRef idx="0">
      <cs:styleClr val="auto"/>
    </cs:lnRef>
    <cs:fillRef idx="1"/>
    <cs:effectRef idx="0"/>
    <cs:fontRef idx="minor">
      <a:schemeClr val="tx1"/>
    </cs:fontRef>
    <cs:spPr>
      <a:ln w="28575" cap="rnd">
        <a:solidFill>
          <a:schemeClr val="phClr"/>
        </a:solidFill>
        <a:round/>
      </a:ln>
    </cs:spPr>
  </cs:dataPointLine>
  <cs:dataPointMarker>
    <cs:lnRef idx="0">
      <cs:styleClr val="auto"/>
    </cs:lnRef>
    <cs:fillRef idx="1">
      <cs:styleClr val="auto"/>
    </cs:fillRef>
    <cs:effectRef idx="0"/>
    <cs:fontRef idx="minor">
      <a:schemeClr val="tx1"/>
    </cs:fontRef>
    <cs:spPr>
      <a:ln w="9525">
        <a:solidFill>
          <a:schemeClr val="phClr"/>
        </a:solidFill>
      </a:ln>
    </cs:spPr>
  </cs:dataPointMarker>
  <cs:dataPointMarkerLayout symbol="circle" size="5"/>
  <cs:dataPointWireframe>
    <cs:lnRef idx="0">
      <cs:styleClr val="auto"/>
    </cs:lnRef>
    <cs:fillRef idx="1"/>
    <cs:effectRef idx="0"/>
    <cs:fontRef idx="minor">
      <a:schemeClr val="tx1"/>
    </cs:fontRef>
    <cs:spPr>
      <a:ln w="9525" cap="rnd">
        <a:solidFill>
          <a:schemeClr val="phClr"/>
        </a:solidFill>
        <a:round/>
      </a:ln>
    </cs:spPr>
  </cs:dataPointWireframe>
  <cs:dataTable>
    <cs:lnRef idx="0"/>
    <cs:fillRef idx="0"/>
    <cs:effectRef idx="0"/>
    <cs:fontRef idx="minor">
      <a:schemeClr val="tx1">
        <a:lumMod val="65000"/>
        <a:lumOff val="35000"/>
      </a:schemeClr>
    </cs:fontRef>
    <cs:spPr>
      <a:noFill/>
      <a:ln w="9525" cap="flat" cmpd="sng" algn="ctr">
        <a:solidFill>
          <a:schemeClr val="tx1">
            <a:lumMod val="15000"/>
            <a:lumOff val="85000"/>
          </a:schemeClr>
        </a:solidFill>
        <a:round/>
      </a:ln>
    </cs:spPr>
    <cs:defRPr sz="900" kern="1200"/>
  </cs:dataTable>
  <cs:downBar>
    <cs:lnRef idx="0"/>
    <cs:fillRef idx="0"/>
    <cs:effectRef idx="0"/>
    <cs:fontRef idx="minor">
      <a:schemeClr val="tx1"/>
    </cs:fontRef>
    <cs:spPr>
      <a:solidFill>
        <a:schemeClr val="dk1">
          <a:lumMod val="75000"/>
          <a:lumOff val="25000"/>
        </a:schemeClr>
      </a:solidFill>
      <a:ln w="9525" cap="flat" cmpd="sng" algn="ctr">
        <a:solidFill>
          <a:schemeClr val="tx1">
            <a:lumMod val="65000"/>
            <a:lumOff val="35000"/>
          </a:schemeClr>
        </a:solidFill>
        <a:round/>
      </a:ln>
    </cs:spPr>
  </cs:downBar>
  <cs:dropLine>
    <cs:lnRef idx="0"/>
    <cs:fillRef idx="0"/>
    <cs:effectRef idx="0"/>
    <cs:fontRef idx="minor">
      <a:schemeClr val="tx1"/>
    </cs:fontRef>
    <cs:spPr>
      <a:ln w="9525" cap="flat" cmpd="sng" algn="ctr">
        <a:solidFill>
          <a:schemeClr val="tx1">
            <a:lumMod val="35000"/>
            <a:lumOff val="65000"/>
          </a:schemeClr>
        </a:solidFill>
        <a:round/>
      </a:ln>
    </cs:spPr>
  </cs:dropLine>
  <cs:errorBar>
    <cs:lnRef idx="0"/>
    <cs:fillRef idx="0"/>
    <cs:effectRef idx="0"/>
    <cs:fontRef idx="minor">
      <a:schemeClr val="tx1"/>
    </cs:fontRef>
    <cs:spPr>
      <a:ln w="9525" cap="flat" cmpd="sng" algn="ctr">
        <a:solidFill>
          <a:schemeClr val="tx1">
            <a:lumMod val="65000"/>
            <a:lumOff val="35000"/>
          </a:schemeClr>
        </a:solidFill>
        <a:round/>
      </a:ln>
    </cs:spPr>
  </cs:errorBar>
  <cs:floor>
    <cs:lnRef idx="0"/>
    <cs:fillRef idx="0"/>
    <cs:effectRef idx="0"/>
    <cs:fontRef idx="minor">
      <a:schemeClr val="tx1"/>
    </cs:fontRef>
    <cs:spPr>
      <a:noFill/>
      <a:ln>
        <a:noFill/>
      </a:ln>
    </cs:spPr>
  </cs:floor>
  <cs:gridlineMajor>
    <cs:lnRef idx="0"/>
    <cs:fillRef idx="0"/>
    <cs:effectRef idx="0"/>
    <cs:fontRef idx="minor">
      <a:schemeClr val="tx1"/>
    </cs:fontRef>
    <cs:spPr>
      <a:ln w="9525" cap="flat" cmpd="sng" algn="ctr">
        <a:solidFill>
          <a:schemeClr val="tx1">
            <a:lumMod val="15000"/>
            <a:lumOff val="85000"/>
          </a:schemeClr>
        </a:solidFill>
        <a:round/>
      </a:ln>
    </cs:spPr>
  </cs:gridlineMajor>
  <cs:gridlineMinor>
    <cs:lnRef idx="0"/>
    <cs:fillRef idx="0"/>
    <cs:effectRef idx="0"/>
    <cs:fontRef idx="minor">
      <a:schemeClr val="tx1"/>
    </cs:fontRef>
    <cs:spPr>
      <a:ln w="9525" cap="flat" cmpd="sng" algn="ctr">
        <a:solidFill>
          <a:schemeClr val="tx1">
            <a:lumMod val="5000"/>
            <a:lumOff val="95000"/>
          </a:schemeClr>
        </a:solidFill>
        <a:round/>
      </a:ln>
    </cs:spPr>
  </cs:gridlineMinor>
  <cs:hiLoLine>
    <cs:lnRef idx="0"/>
    <cs:fillRef idx="0"/>
    <cs:effectRef idx="0"/>
    <cs:fontRef idx="minor">
      <a:schemeClr val="tx1"/>
    </cs:fontRef>
    <cs:spPr>
      <a:ln w="9525" cap="flat" cmpd="sng" algn="ctr">
        <a:solidFill>
          <a:schemeClr val="tx1">
            <a:lumMod val="50000"/>
            <a:lumOff val="50000"/>
          </a:schemeClr>
        </a:solidFill>
        <a:round/>
      </a:ln>
    </cs:spPr>
  </cs:hiLoLine>
  <cs:leaderLine>
    <cs:lnRef idx="0"/>
    <cs:fillRef idx="0"/>
    <cs:effectRef idx="0"/>
    <cs:fontRef idx="minor">
      <a:schemeClr val="tx1"/>
    </cs:fontRef>
    <cs:spPr>
      <a:ln w="9525" cap="flat" cmpd="sng" algn="ctr">
        <a:solidFill>
          <a:schemeClr val="tx1">
            <a:lumMod val="35000"/>
            <a:lumOff val="65000"/>
          </a:schemeClr>
        </a:solidFill>
        <a:round/>
      </a:ln>
    </cs:spPr>
  </cs:leaderLine>
  <cs:legend>
    <cs:lnRef idx="0"/>
    <cs:fillRef idx="0"/>
    <cs:effectRef idx="0"/>
    <cs:fontRef idx="minor">
      <a:schemeClr val="tx1">
        <a:lumMod val="65000"/>
        <a:lumOff val="35000"/>
      </a:schemeClr>
    </cs:fontRef>
    <cs:defRPr sz="900" kern="1200"/>
  </cs:legend>
  <cs:plotArea mods="allowNoFillOverride allowNoLineOverride">
    <cs:lnRef idx="0"/>
    <cs:fillRef idx="0"/>
    <cs:effectRef idx="0"/>
    <cs:fontRef idx="minor">
      <a:schemeClr val="tx1"/>
    </cs:fontRef>
  </cs:plotArea>
  <cs:plotArea3D mods="allowNoFillOverride allowNoLineOverride">
    <cs:lnRef idx="0"/>
    <cs:fillRef idx="0"/>
    <cs:effectRef idx="0"/>
    <cs:fontRef idx="minor">
      <a:schemeClr val="tx1"/>
    </cs:fontRef>
  </cs:plotArea3D>
  <cs:seriesAxis>
    <cs:lnRef idx="0"/>
    <cs:fillRef idx="0"/>
    <cs:effectRef idx="0"/>
    <cs:fontRef idx="minor">
      <a:schemeClr val="tx1">
        <a:lumMod val="65000"/>
        <a:lumOff val="35000"/>
      </a:schemeClr>
    </cs:fontRef>
    <cs:defRPr sz="900" kern="1200"/>
  </cs:seriesAxis>
  <cs:seriesLine>
    <cs:lnRef idx="0"/>
    <cs:fillRef idx="0"/>
    <cs:effectRef idx="0"/>
    <cs:fontRef idx="minor">
      <a:schemeClr val="tx1"/>
    </cs:fontRef>
    <cs:spPr>
      <a:ln w="9525" cap="flat" cmpd="sng" algn="ctr">
        <a:solidFill>
          <a:schemeClr val="tx1">
            <a:lumMod val="35000"/>
            <a:lumOff val="65000"/>
          </a:schemeClr>
        </a:solidFill>
        <a:round/>
      </a:ln>
    </cs:spPr>
  </cs:seriesLine>
  <cs:title>
    <cs:lnRef idx="0"/>
    <cs:fillRef idx="0"/>
    <cs:effectRef idx="0"/>
    <cs:fontRef idx="minor">
      <a:schemeClr val="tx1">
        <a:lumMod val="65000"/>
        <a:lumOff val="35000"/>
      </a:schemeClr>
    </cs:fontRef>
    <cs:defRPr sz="1400" b="0" kern="1200" spc="0" baseline="0"/>
  </cs:title>
  <cs:trendline>
    <cs:lnRef idx="0">
      <cs:styleClr val="auto"/>
    </cs:lnRef>
    <cs:fillRef idx="0"/>
    <cs:effectRef idx="0"/>
    <cs:fontRef idx="minor">
      <a:schemeClr val="tx1"/>
    </cs:fontRef>
    <cs:spPr>
      <a:ln w="19050" cap="rnd">
        <a:solidFill>
          <a:schemeClr val="phClr"/>
        </a:solidFill>
        <a:prstDash val="sysDot"/>
      </a:ln>
    </cs:spPr>
  </cs:trendline>
  <cs:trendlineLabel>
    <cs:lnRef idx="0"/>
    <cs:fillRef idx="0"/>
    <cs:effectRef idx="0"/>
    <cs:fontRef idx="minor">
      <a:schemeClr val="tx1">
        <a:lumMod val="65000"/>
        <a:lumOff val="35000"/>
      </a:schemeClr>
    </cs:fontRef>
    <cs:defRPr sz="900" kern="1200"/>
  </cs:trendlineLabel>
  <cs:upBar>
    <cs:lnRef idx="0"/>
    <cs:fillRef idx="0"/>
    <cs:effectRef idx="0"/>
    <cs:fontRef idx="minor">
      <a:schemeClr val="tx1"/>
    </cs:fontRef>
    <cs:spPr>
      <a:solidFill>
        <a:schemeClr val="lt1"/>
      </a:solidFill>
      <a:ln w="9525" cap="flat" cmpd="sng" algn="ctr">
        <a:solidFill>
          <a:schemeClr val="tx1">
            <a:lumMod val="65000"/>
            <a:lumOff val="35000"/>
          </a:schemeClr>
        </a:solidFill>
        <a:round/>
      </a:ln>
    </cs:spPr>
  </cs:upBar>
  <cs:valueAxis>
    <cs:lnRef idx="0"/>
    <cs:fillRef idx="0"/>
    <cs:effectRef idx="0"/>
    <cs:fontRef idx="minor">
      <a:schemeClr val="tx1">
        <a:lumMod val="65000"/>
        <a:lumOff val="35000"/>
      </a:schemeClr>
    </cs:fontRef>
    <cs:defRPr sz="900" kern="1200"/>
  </cs:valueAxis>
  <cs:wall>
    <cs:lnRef idx="0"/>
    <cs:fillRef idx="0"/>
    <cs:effectRef idx="0"/>
    <cs:fontRef idx="minor">
      <a:schemeClr val="tx1"/>
    </cs:fontRef>
    <cs:spPr>
      <a:noFill/>
      <a:ln>
        <a:noFill/>
      </a:ln>
    </cs:spPr>
  </cs:wall>
</cs:chartStyle>
</file>

<file path=xl/drawings/_rels/drawing1.xml.rels><?xml version="1.0" encoding="UTF-8" standalone="yes"?>
<Relationships xmlns="http://schemas.openxmlformats.org/package/2006/relationships"><Relationship Id="rId3" Type="http://schemas.openxmlformats.org/officeDocument/2006/relationships/chart" Target="../charts/chart2.xml"/><Relationship Id="rId2" Type="http://schemas.openxmlformats.org/officeDocument/2006/relationships/image" Target="../media/image1.emf"/><Relationship Id="rId1" Type="http://schemas.openxmlformats.org/officeDocument/2006/relationships/chart" Target="../charts/chart1.xml"/></Relationships>
</file>

<file path=xl/drawings/_rels/drawing2.xml.rels><?xml version="1.0" encoding="UTF-8" standalone="yes"?>
<Relationships xmlns="http://schemas.openxmlformats.org/package/2006/relationships"><Relationship Id="rId2" Type="http://schemas.openxmlformats.org/officeDocument/2006/relationships/chart" Target="../charts/chart3.xml"/><Relationship Id="rId1" Type="http://schemas.openxmlformats.org/officeDocument/2006/relationships/image" Target="../media/image1.emf"/></Relationships>
</file>

<file path=xl/drawings/_rels/drawing4.xml.rels><?xml version="1.0" encoding="UTF-8" standalone="yes"?>
<Relationships xmlns="http://schemas.openxmlformats.org/package/2006/relationships"><Relationship Id="rId1" Type="http://schemas.openxmlformats.org/officeDocument/2006/relationships/image" Target="../media/image1.emf"/></Relationships>
</file>

<file path=xl/drawings/_rels/drawing5.xml.rels><?xml version="1.0" encoding="UTF-8" standalone="yes"?>
<Relationships xmlns="http://schemas.openxmlformats.org/package/2006/relationships"><Relationship Id="rId2" Type="http://schemas.openxmlformats.org/officeDocument/2006/relationships/chart" Target="../charts/chart4.xml"/><Relationship Id="rId1" Type="http://schemas.openxmlformats.org/officeDocument/2006/relationships/image" Target="../media/image1.emf"/></Relationships>
</file>

<file path=xl/drawings/_rels/drawing6.xml.rels><?xml version="1.0" encoding="UTF-8" standalone="yes"?>
<Relationships xmlns="http://schemas.openxmlformats.org/package/2006/relationships"><Relationship Id="rId1" Type="http://schemas.openxmlformats.org/officeDocument/2006/relationships/chart" Target="../charts/chart5.xml"/></Relationships>
</file>

<file path=xl/drawings/drawing1.xml><?xml version="1.0" encoding="utf-8"?>
<xdr:wsDr xmlns:xdr="http://schemas.openxmlformats.org/drawingml/2006/spreadsheetDrawing" xmlns:a="http://schemas.openxmlformats.org/drawingml/2006/main">
  <xdr:twoCellAnchor>
    <xdr:from>
      <xdr:col>3</xdr:col>
      <xdr:colOff>647700</xdr:colOff>
      <xdr:row>18</xdr:row>
      <xdr:rowOff>133631</xdr:rowOff>
    </xdr:from>
    <xdr:to>
      <xdr:col>7</xdr:col>
      <xdr:colOff>238125</xdr:colOff>
      <xdr:row>32</xdr:row>
      <xdr:rowOff>95250</xdr:rowOff>
    </xdr:to>
    <xdr:graphicFrame macro="">
      <xdr:nvGraphicFramePr>
        <xdr:cNvPr id="9" name="Gráfico 8">
          <a:extLst>
            <a:ext uri="{FF2B5EF4-FFF2-40B4-BE49-F238E27FC236}">
              <a16:creationId xmlns="" xmlns:a16="http://schemas.microsoft.com/office/drawing/2014/main" id="{00000000-0008-0000-0000-000009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twoCellAnchor editAs="oneCell">
    <xdr:from>
      <xdr:col>1</xdr:col>
      <xdr:colOff>1</xdr:colOff>
      <xdr:row>1</xdr:row>
      <xdr:rowOff>0</xdr:rowOff>
    </xdr:from>
    <xdr:to>
      <xdr:col>2</xdr:col>
      <xdr:colOff>361951</xdr:colOff>
      <xdr:row>3</xdr:row>
      <xdr:rowOff>186578</xdr:rowOff>
    </xdr:to>
    <xdr:pic>
      <xdr:nvPicPr>
        <xdr:cNvPr id="3" name="2 Imagen">
          <a:extLst>
            <a:ext uri="{FF2B5EF4-FFF2-40B4-BE49-F238E27FC236}">
              <a16:creationId xmlns="" xmlns:a16="http://schemas.microsoft.com/office/drawing/2014/main" id="{00000000-0008-0000-0000-000003000000}"/>
            </a:ext>
          </a:extLst>
        </xdr:cNvPr>
        <xdr:cNvPicPr/>
      </xdr:nvPicPr>
      <xdr:blipFill>
        <a:blip xmlns:r="http://schemas.openxmlformats.org/officeDocument/2006/relationships" r:embed="rId2"/>
        <a:srcRect/>
        <a:stretch>
          <a:fillRect/>
        </a:stretch>
      </xdr:blipFill>
      <xdr:spPr bwMode="auto">
        <a:xfrm>
          <a:off x="219076" y="238125"/>
          <a:ext cx="2686050" cy="662828"/>
        </a:xfrm>
        <a:prstGeom prst="rect">
          <a:avLst/>
        </a:prstGeom>
        <a:noFill/>
        <a:ln w="9525">
          <a:noFill/>
          <a:miter lim="800000"/>
          <a:headEnd/>
          <a:tailEnd/>
        </a:ln>
      </xdr:spPr>
    </xdr:pic>
    <xdr:clientData/>
  </xdr:twoCellAnchor>
  <xdr:twoCellAnchor>
    <xdr:from>
      <xdr:col>0</xdr:col>
      <xdr:colOff>152400</xdr:colOff>
      <xdr:row>18</xdr:row>
      <xdr:rowOff>147637</xdr:rowOff>
    </xdr:from>
    <xdr:to>
      <xdr:col>3</xdr:col>
      <xdr:colOff>533400</xdr:colOff>
      <xdr:row>32</xdr:row>
      <xdr:rowOff>90487</xdr:rowOff>
    </xdr:to>
    <xdr:graphicFrame macro="">
      <xdr:nvGraphicFramePr>
        <xdr:cNvPr id="2" name="Gráfico 1">
          <a:extLst>
            <a:ext uri="{FF2B5EF4-FFF2-40B4-BE49-F238E27FC236}">
              <a16:creationId xmlns="" xmlns:a16="http://schemas.microsoft.com/office/drawing/2014/main" id="{00000000-0008-0000-0000-000002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3"/>
        </a:graphicData>
      </a:graphic>
    </xdr:graphicFrame>
    <xdr:clientData/>
  </xdr:twoCellAnchor>
  <xdr:oneCellAnchor>
    <xdr:from>
      <xdr:col>1</xdr:col>
      <xdr:colOff>1381125</xdr:colOff>
      <xdr:row>24</xdr:row>
      <xdr:rowOff>147982</xdr:rowOff>
    </xdr:from>
    <xdr:ext cx="1322606" cy="483722"/>
    <xdr:sp macro="" textlink="">
      <xdr:nvSpPr>
        <xdr:cNvPr id="4" name="CuadroTexto 3">
          <a:extLst>
            <a:ext uri="{FF2B5EF4-FFF2-40B4-BE49-F238E27FC236}">
              <a16:creationId xmlns="" xmlns:a16="http://schemas.microsoft.com/office/drawing/2014/main" id="{00000000-0008-0000-0000-000004000000}"/>
            </a:ext>
          </a:extLst>
        </xdr:cNvPr>
        <xdr:cNvSpPr txBox="1"/>
      </xdr:nvSpPr>
      <xdr:spPr>
        <a:xfrm>
          <a:off x="1595438" y="5624857"/>
          <a:ext cx="1322606" cy="483722"/>
        </a:xfrm>
        <a:prstGeom prst="rect">
          <a:avLst/>
        </a:prstGeom>
        <a:noFill/>
      </xdr:spPr>
      <xdr:style>
        <a:lnRef idx="0">
          <a:scrgbClr r="0" g="0" b="0"/>
        </a:lnRef>
        <a:fillRef idx="0">
          <a:scrgbClr r="0" g="0" b="0"/>
        </a:fillRef>
        <a:effectRef idx="0">
          <a:scrgbClr r="0" g="0" b="0"/>
        </a:effectRef>
        <a:fontRef idx="minor">
          <a:schemeClr val="tx1"/>
        </a:fontRef>
      </xdr:style>
      <xdr:txBody>
        <a:bodyPr vertOverflow="clip" horzOverflow="clip" wrap="none" rtlCol="0" anchor="ctr">
          <a:spAutoFit/>
        </a:bodyPr>
        <a:lstStyle/>
        <a:p>
          <a:pPr algn="ctr"/>
          <a:r>
            <a:rPr lang="es-ES" sz="1100"/>
            <a:t>Total Expot. Sem</a:t>
          </a:r>
          <a:r>
            <a:rPr lang="es-ES" sz="1100" baseline="0"/>
            <a:t> 30</a:t>
          </a:r>
        </a:p>
        <a:p>
          <a:pPr algn="ctr"/>
          <a:r>
            <a:rPr lang="es-ES" sz="1400" b="1" baseline="0"/>
            <a:t>235.506,23 tn</a:t>
          </a:r>
          <a:endParaRPr lang="es-ES" sz="1400" b="1"/>
        </a:p>
      </xdr:txBody>
    </xdr:sp>
    <xdr:clientData/>
  </xdr:oneCellAnchor>
</xdr:wsDr>
</file>

<file path=xl/drawings/drawing2.xml><?xml version="1.0" encoding="utf-8"?>
<xdr:wsDr xmlns:xdr="http://schemas.openxmlformats.org/drawingml/2006/spreadsheetDrawing" xmlns:a="http://schemas.openxmlformats.org/drawingml/2006/main">
  <xdr:twoCellAnchor editAs="oneCell">
    <xdr:from>
      <xdr:col>1</xdr:col>
      <xdr:colOff>1</xdr:colOff>
      <xdr:row>1</xdr:row>
      <xdr:rowOff>0</xdr:rowOff>
    </xdr:from>
    <xdr:to>
      <xdr:col>2</xdr:col>
      <xdr:colOff>830037</xdr:colOff>
      <xdr:row>3</xdr:row>
      <xdr:rowOff>140553</xdr:rowOff>
    </xdr:to>
    <xdr:pic>
      <xdr:nvPicPr>
        <xdr:cNvPr id="2" name="1 Imagen">
          <a:extLst>
            <a:ext uri="{FF2B5EF4-FFF2-40B4-BE49-F238E27FC236}">
              <a16:creationId xmlns="" xmlns:a16="http://schemas.microsoft.com/office/drawing/2014/main" id="{00000000-0008-0000-0100-000002000000}"/>
            </a:ext>
          </a:extLst>
        </xdr:cNvPr>
        <xdr:cNvPicPr/>
      </xdr:nvPicPr>
      <xdr:blipFill>
        <a:blip xmlns:r="http://schemas.openxmlformats.org/officeDocument/2006/relationships" r:embed="rId1"/>
        <a:srcRect/>
        <a:stretch>
          <a:fillRect/>
        </a:stretch>
      </xdr:blipFill>
      <xdr:spPr bwMode="auto">
        <a:xfrm>
          <a:off x="489858" y="204107"/>
          <a:ext cx="2762250" cy="664029"/>
        </a:xfrm>
        <a:prstGeom prst="rect">
          <a:avLst/>
        </a:prstGeom>
        <a:noFill/>
        <a:ln w="9525">
          <a:noFill/>
          <a:miter lim="800000"/>
          <a:headEnd/>
          <a:tailEnd/>
        </a:ln>
      </xdr:spPr>
    </xdr:pic>
    <xdr:clientData/>
  </xdr:twoCellAnchor>
  <xdr:twoCellAnchor>
    <xdr:from>
      <xdr:col>1</xdr:col>
      <xdr:colOff>140071</xdr:colOff>
      <xdr:row>22</xdr:row>
      <xdr:rowOff>135590</xdr:rowOff>
    </xdr:from>
    <xdr:to>
      <xdr:col>3</xdr:col>
      <xdr:colOff>1411940</xdr:colOff>
      <xdr:row>38</xdr:row>
      <xdr:rowOff>156882</xdr:rowOff>
    </xdr:to>
    <xdr:graphicFrame macro="">
      <xdr:nvGraphicFramePr>
        <xdr:cNvPr id="4" name="Gráfico 3">
          <a:extLst>
            <a:ext uri="{FF2B5EF4-FFF2-40B4-BE49-F238E27FC236}">
              <a16:creationId xmlns="" xmlns:a16="http://schemas.microsoft.com/office/drawing/2014/main" id="{00000000-0008-0000-0100-000004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wsDr>
</file>

<file path=xl/drawings/drawing3.xml><?xml version="1.0" encoding="utf-8"?>
<c:userShapes xmlns:c="http://schemas.openxmlformats.org/drawingml/2006/chart">
  <cdr:relSizeAnchor xmlns:cdr="http://schemas.openxmlformats.org/drawingml/2006/chartDrawing">
    <cdr:from>
      <cdr:x>0.36437</cdr:x>
      <cdr:y>0.45463</cdr:y>
    </cdr:from>
    <cdr:to>
      <cdr:x>0.64807</cdr:x>
      <cdr:y>0.61409</cdr:y>
    </cdr:to>
    <cdr:sp macro="" textlink="">
      <cdr:nvSpPr>
        <cdr:cNvPr id="2" name="CuadroTexto 3"/>
        <cdr:cNvSpPr txBox="1"/>
      </cdr:nvSpPr>
      <cdr:spPr>
        <a:xfrm xmlns:a="http://schemas.openxmlformats.org/drawingml/2006/main">
          <a:off x="1831847" y="1512929"/>
          <a:ext cx="1426288" cy="530658"/>
        </a:xfrm>
        <a:prstGeom xmlns:a="http://schemas.openxmlformats.org/drawingml/2006/main" prst="rect">
          <a:avLst/>
        </a:prstGeom>
        <a:noFill xmlns:a="http://schemas.openxmlformats.org/drawingml/2006/main"/>
      </cdr:spPr>
      <cdr:style>
        <a:lnRef xmlns:a="http://schemas.openxmlformats.org/drawingml/2006/main" idx="0">
          <a:scrgbClr r="0" g="0" b="0"/>
        </a:lnRef>
        <a:fillRef xmlns:a="http://schemas.openxmlformats.org/drawingml/2006/main" idx="0">
          <a:scrgbClr r="0" g="0" b="0"/>
        </a:fillRef>
        <a:effectRef xmlns:a="http://schemas.openxmlformats.org/drawingml/2006/main" idx="0">
          <a:scrgbClr r="0" g="0" b="0"/>
        </a:effectRef>
        <a:fontRef xmlns:a="http://schemas.openxmlformats.org/drawingml/2006/main" idx="minor">
          <a:schemeClr val="tx1"/>
        </a:fontRef>
      </cdr:style>
      <cdr:txBody>
        <a:bodyPr xmlns:a="http://schemas.openxmlformats.org/drawingml/2006/main" wrap="none" rtlCol="0" anchor="ctr">
          <a:spAutoFit/>
        </a:bodyPr>
        <a:lstStyle xmlns:a="http://schemas.openxmlformats.org/drawingml/2006/main">
          <a:lvl1pPr marL="0" indent="0">
            <a:defRPr sz="1100">
              <a:solidFill>
                <a:schemeClr val="tx1"/>
              </a:solidFill>
              <a:latin typeface="+mn-lt"/>
              <a:ea typeface="+mn-ea"/>
              <a:cs typeface="+mn-cs"/>
            </a:defRPr>
          </a:lvl1pPr>
          <a:lvl2pPr marL="457200" indent="0">
            <a:defRPr sz="1100">
              <a:solidFill>
                <a:schemeClr val="tx1"/>
              </a:solidFill>
              <a:latin typeface="+mn-lt"/>
              <a:ea typeface="+mn-ea"/>
              <a:cs typeface="+mn-cs"/>
            </a:defRPr>
          </a:lvl2pPr>
          <a:lvl3pPr marL="914400" indent="0">
            <a:defRPr sz="1100">
              <a:solidFill>
                <a:schemeClr val="tx1"/>
              </a:solidFill>
              <a:latin typeface="+mn-lt"/>
              <a:ea typeface="+mn-ea"/>
              <a:cs typeface="+mn-cs"/>
            </a:defRPr>
          </a:lvl3pPr>
          <a:lvl4pPr marL="1371600" indent="0">
            <a:defRPr sz="1100">
              <a:solidFill>
                <a:schemeClr val="tx1"/>
              </a:solidFill>
              <a:latin typeface="+mn-lt"/>
              <a:ea typeface="+mn-ea"/>
              <a:cs typeface="+mn-cs"/>
            </a:defRPr>
          </a:lvl4pPr>
          <a:lvl5pPr marL="1828800" indent="0">
            <a:defRPr sz="1100">
              <a:solidFill>
                <a:schemeClr val="tx1"/>
              </a:solidFill>
              <a:latin typeface="+mn-lt"/>
              <a:ea typeface="+mn-ea"/>
              <a:cs typeface="+mn-cs"/>
            </a:defRPr>
          </a:lvl5pPr>
          <a:lvl6pPr marL="2286000" indent="0">
            <a:defRPr sz="1100">
              <a:solidFill>
                <a:schemeClr val="tx1"/>
              </a:solidFill>
              <a:latin typeface="+mn-lt"/>
              <a:ea typeface="+mn-ea"/>
              <a:cs typeface="+mn-cs"/>
            </a:defRPr>
          </a:lvl6pPr>
          <a:lvl7pPr marL="2743200" indent="0">
            <a:defRPr sz="1100">
              <a:solidFill>
                <a:schemeClr val="tx1"/>
              </a:solidFill>
              <a:latin typeface="+mn-lt"/>
              <a:ea typeface="+mn-ea"/>
              <a:cs typeface="+mn-cs"/>
            </a:defRPr>
          </a:lvl7pPr>
          <a:lvl8pPr marL="3200400" indent="0">
            <a:defRPr sz="1100">
              <a:solidFill>
                <a:schemeClr val="tx1"/>
              </a:solidFill>
              <a:latin typeface="+mn-lt"/>
              <a:ea typeface="+mn-ea"/>
              <a:cs typeface="+mn-cs"/>
            </a:defRPr>
          </a:lvl8pPr>
          <a:lvl9pPr marL="3657600" indent="0">
            <a:defRPr sz="1100">
              <a:solidFill>
                <a:schemeClr val="tx1"/>
              </a:solidFill>
              <a:latin typeface="+mn-lt"/>
              <a:ea typeface="+mn-ea"/>
              <a:cs typeface="+mn-cs"/>
            </a:defRPr>
          </a:lvl9pPr>
        </a:lstStyle>
        <a:p xmlns:a="http://schemas.openxmlformats.org/drawingml/2006/main">
          <a:pPr algn="ctr"/>
          <a:r>
            <a:rPr lang="es-ES" sz="1200"/>
            <a:t>Total Expot. Sem</a:t>
          </a:r>
          <a:r>
            <a:rPr lang="es-ES" sz="1200" baseline="0"/>
            <a:t> 30</a:t>
          </a:r>
        </a:p>
        <a:p xmlns:a="http://schemas.openxmlformats.org/drawingml/2006/main">
          <a:pPr algn="ctr"/>
          <a:r>
            <a:rPr lang="es-ES" sz="1600" b="1" baseline="0"/>
            <a:t>179.928,22 tn</a:t>
          </a:r>
          <a:endParaRPr lang="es-ES" sz="1600" b="1"/>
        </a:p>
      </cdr:txBody>
    </cdr:sp>
  </cdr:relSizeAnchor>
</c:userShapes>
</file>

<file path=xl/drawings/drawing4.xml><?xml version="1.0" encoding="utf-8"?>
<xdr:wsDr xmlns:xdr="http://schemas.openxmlformats.org/drawingml/2006/spreadsheetDrawing" xmlns:a="http://schemas.openxmlformats.org/drawingml/2006/main">
  <xdr:twoCellAnchor editAs="oneCell">
    <xdr:from>
      <xdr:col>0</xdr:col>
      <xdr:colOff>238125</xdr:colOff>
      <xdr:row>0</xdr:row>
      <xdr:rowOff>152400</xdr:rowOff>
    </xdr:from>
    <xdr:to>
      <xdr:col>2</xdr:col>
      <xdr:colOff>1600200</xdr:colOff>
      <xdr:row>4</xdr:row>
      <xdr:rowOff>38100</xdr:rowOff>
    </xdr:to>
    <xdr:pic>
      <xdr:nvPicPr>
        <xdr:cNvPr id="2" name="1 Imagen">
          <a:extLst>
            <a:ext uri="{FF2B5EF4-FFF2-40B4-BE49-F238E27FC236}">
              <a16:creationId xmlns="" xmlns:a16="http://schemas.microsoft.com/office/drawing/2014/main" id="{00000000-0008-0000-0200-000002000000}"/>
            </a:ext>
          </a:extLst>
        </xdr:cNvPr>
        <xdr:cNvPicPr/>
      </xdr:nvPicPr>
      <xdr:blipFill>
        <a:blip xmlns:r="http://schemas.openxmlformats.org/officeDocument/2006/relationships" r:embed="rId1"/>
        <a:srcRect/>
        <a:stretch>
          <a:fillRect/>
        </a:stretch>
      </xdr:blipFill>
      <xdr:spPr bwMode="auto">
        <a:xfrm>
          <a:off x="238125" y="152400"/>
          <a:ext cx="2790825" cy="657225"/>
        </a:xfrm>
        <a:prstGeom prst="rect">
          <a:avLst/>
        </a:prstGeom>
        <a:noFill/>
        <a:ln w="9525">
          <a:noFill/>
          <a:miter lim="800000"/>
          <a:headEnd/>
          <a:tailEnd/>
        </a:ln>
      </xdr:spPr>
    </xdr:pic>
    <xdr:clientData/>
  </xdr:twoCellAnchor>
  <xdr:twoCellAnchor editAs="oneCell">
    <xdr:from>
      <xdr:col>9</xdr:col>
      <xdr:colOff>907677</xdr:colOff>
      <xdr:row>54</xdr:row>
      <xdr:rowOff>78442</xdr:rowOff>
    </xdr:from>
    <xdr:to>
      <xdr:col>16</xdr:col>
      <xdr:colOff>84044</xdr:colOff>
      <xdr:row>79</xdr:row>
      <xdr:rowOff>11206</xdr:rowOff>
    </xdr:to>
    <xdr:sp macro="" textlink="">
      <xdr:nvSpPr>
        <xdr:cNvPr id="3073" name="AutoShape 1">
          <a:extLst>
            <a:ext uri="{FF2B5EF4-FFF2-40B4-BE49-F238E27FC236}">
              <a16:creationId xmlns="" xmlns:a16="http://schemas.microsoft.com/office/drawing/2014/main" id="{00000000-0008-0000-0200-0000010C0000}"/>
            </a:ext>
          </a:extLst>
        </xdr:cNvPr>
        <xdr:cNvSpPr>
          <a:spLocks noChangeAspect="1" noChangeArrowheads="1"/>
        </xdr:cNvSpPr>
      </xdr:nvSpPr>
      <xdr:spPr bwMode="auto">
        <a:xfrm>
          <a:off x="11071412" y="11799795"/>
          <a:ext cx="4695264" cy="4695264"/>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6</xdr:col>
      <xdr:colOff>0</xdr:colOff>
      <xdr:row>45</xdr:row>
      <xdr:rowOff>0</xdr:rowOff>
    </xdr:from>
    <xdr:to>
      <xdr:col>6</xdr:col>
      <xdr:colOff>304800</xdr:colOff>
      <xdr:row>46</xdr:row>
      <xdr:rowOff>114300</xdr:rowOff>
    </xdr:to>
    <xdr:sp macro="" textlink="">
      <xdr:nvSpPr>
        <xdr:cNvPr id="3074" name="AutoShape 2">
          <a:extLst>
            <a:ext uri="{FF2B5EF4-FFF2-40B4-BE49-F238E27FC236}">
              <a16:creationId xmlns="" xmlns:a16="http://schemas.microsoft.com/office/drawing/2014/main" id="{00000000-0008-0000-0200-0000020C0000}"/>
            </a:ext>
          </a:extLst>
        </xdr:cNvPr>
        <xdr:cNvSpPr>
          <a:spLocks noChangeAspect="1" noChangeArrowheads="1"/>
        </xdr:cNvSpPr>
      </xdr:nvSpPr>
      <xdr:spPr bwMode="auto">
        <a:xfrm>
          <a:off x="6686550" y="99726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1</xdr:col>
      <xdr:colOff>0</xdr:colOff>
      <xdr:row>44</xdr:row>
      <xdr:rowOff>0</xdr:rowOff>
    </xdr:from>
    <xdr:to>
      <xdr:col>1</xdr:col>
      <xdr:colOff>304800</xdr:colOff>
      <xdr:row>45</xdr:row>
      <xdr:rowOff>114300</xdr:rowOff>
    </xdr:to>
    <xdr:sp macro="" textlink="">
      <xdr:nvSpPr>
        <xdr:cNvPr id="3075" name="AutoShape 3">
          <a:extLst>
            <a:ext uri="{FF2B5EF4-FFF2-40B4-BE49-F238E27FC236}">
              <a16:creationId xmlns="" xmlns:a16="http://schemas.microsoft.com/office/drawing/2014/main" id="{00000000-0008-0000-0200-0000030C0000}"/>
            </a:ext>
          </a:extLst>
        </xdr:cNvPr>
        <xdr:cNvSpPr>
          <a:spLocks noChangeAspect="1" noChangeArrowheads="1"/>
        </xdr:cNvSpPr>
      </xdr:nvSpPr>
      <xdr:spPr bwMode="auto">
        <a:xfrm>
          <a:off x="333375" y="9210675"/>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drawings/drawing5.xml><?xml version="1.0" encoding="utf-8"?>
<xdr:wsDr xmlns:xdr="http://schemas.openxmlformats.org/drawingml/2006/spreadsheetDrawing" xmlns:a="http://schemas.openxmlformats.org/drawingml/2006/main">
  <xdr:twoCellAnchor editAs="oneCell">
    <xdr:from>
      <xdr:col>12</xdr:col>
      <xdr:colOff>19050</xdr:colOff>
      <xdr:row>0</xdr:row>
      <xdr:rowOff>19051</xdr:rowOff>
    </xdr:from>
    <xdr:to>
      <xdr:col>14</xdr:col>
      <xdr:colOff>735965</xdr:colOff>
      <xdr:row>3</xdr:row>
      <xdr:rowOff>1</xdr:rowOff>
    </xdr:to>
    <xdr:pic>
      <xdr:nvPicPr>
        <xdr:cNvPr id="2" name="1 Imagen">
          <a:extLst>
            <a:ext uri="{FF2B5EF4-FFF2-40B4-BE49-F238E27FC236}">
              <a16:creationId xmlns="" xmlns:a16="http://schemas.microsoft.com/office/drawing/2014/main" id="{00000000-0008-0000-0300-000002000000}"/>
            </a:ext>
          </a:extLst>
        </xdr:cNvPr>
        <xdr:cNvPicPr/>
      </xdr:nvPicPr>
      <xdr:blipFill>
        <a:blip xmlns:r="http://schemas.openxmlformats.org/officeDocument/2006/relationships" r:embed="rId1"/>
        <a:srcRect/>
        <a:stretch>
          <a:fillRect/>
        </a:stretch>
      </xdr:blipFill>
      <xdr:spPr bwMode="auto">
        <a:xfrm>
          <a:off x="10239375" y="19051"/>
          <a:ext cx="2240915" cy="590550"/>
        </a:xfrm>
        <a:prstGeom prst="rect">
          <a:avLst/>
        </a:prstGeom>
        <a:noFill/>
        <a:ln w="9525">
          <a:noFill/>
          <a:miter lim="800000"/>
          <a:headEnd/>
          <a:tailEnd/>
        </a:ln>
      </xdr:spPr>
    </xdr:pic>
    <xdr:clientData/>
  </xdr:twoCellAnchor>
  <xdr:twoCellAnchor>
    <xdr:from>
      <xdr:col>7</xdr:col>
      <xdr:colOff>14287</xdr:colOff>
      <xdr:row>2</xdr:row>
      <xdr:rowOff>204787</xdr:rowOff>
    </xdr:from>
    <xdr:to>
      <xdr:col>13</xdr:col>
      <xdr:colOff>57151</xdr:colOff>
      <xdr:row>15</xdr:row>
      <xdr:rowOff>66675</xdr:rowOff>
    </xdr:to>
    <xdr:graphicFrame macro="">
      <xdr:nvGraphicFramePr>
        <xdr:cNvPr id="10" name="Gráfico 9">
          <a:extLst>
            <a:ext uri="{FF2B5EF4-FFF2-40B4-BE49-F238E27FC236}">
              <a16:creationId xmlns="" xmlns:a16="http://schemas.microsoft.com/office/drawing/2014/main" id="{00000000-0008-0000-0300-00000A000000}"/>
            </a:ext>
          </a:extLst>
        </xdr:cNvPr>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2"/>
        </a:graphicData>
      </a:graphic>
    </xdr:graphicFrame>
    <xdr:clientData/>
  </xdr:twoCellAnchor>
  <xdr:twoCellAnchor editAs="oneCell">
    <xdr:from>
      <xdr:col>0</xdr:col>
      <xdr:colOff>0</xdr:colOff>
      <xdr:row>18</xdr:row>
      <xdr:rowOff>0</xdr:rowOff>
    </xdr:from>
    <xdr:to>
      <xdr:col>0</xdr:col>
      <xdr:colOff>304800</xdr:colOff>
      <xdr:row>19</xdr:row>
      <xdr:rowOff>114300</xdr:rowOff>
    </xdr:to>
    <xdr:sp macro="" textlink="">
      <xdr:nvSpPr>
        <xdr:cNvPr id="4098" name="AutoShape 2">
          <a:extLst>
            <a:ext uri="{FF2B5EF4-FFF2-40B4-BE49-F238E27FC236}">
              <a16:creationId xmlns="" xmlns:a16="http://schemas.microsoft.com/office/drawing/2014/main" id="{00000000-0008-0000-0300-000002100000}"/>
            </a:ext>
          </a:extLst>
        </xdr:cNvPr>
        <xdr:cNvSpPr>
          <a:spLocks noChangeAspect="1" noChangeArrowheads="1"/>
        </xdr:cNvSpPr>
      </xdr:nvSpPr>
      <xdr:spPr bwMode="auto">
        <a:xfrm>
          <a:off x="438150" y="37338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0</xdr:col>
      <xdr:colOff>0</xdr:colOff>
      <xdr:row>18</xdr:row>
      <xdr:rowOff>0</xdr:rowOff>
    </xdr:from>
    <xdr:to>
      <xdr:col>0</xdr:col>
      <xdr:colOff>304800</xdr:colOff>
      <xdr:row>19</xdr:row>
      <xdr:rowOff>114300</xdr:rowOff>
    </xdr:to>
    <xdr:sp macro="" textlink="">
      <xdr:nvSpPr>
        <xdr:cNvPr id="4099" name="AutoShape 3">
          <a:extLst>
            <a:ext uri="{FF2B5EF4-FFF2-40B4-BE49-F238E27FC236}">
              <a16:creationId xmlns="" xmlns:a16="http://schemas.microsoft.com/office/drawing/2014/main" id="{00000000-0008-0000-0300-000003100000}"/>
            </a:ext>
          </a:extLst>
        </xdr:cNvPr>
        <xdr:cNvSpPr>
          <a:spLocks noChangeAspect="1" noChangeArrowheads="1"/>
        </xdr:cNvSpPr>
      </xdr:nvSpPr>
      <xdr:spPr bwMode="auto">
        <a:xfrm>
          <a:off x="438150" y="3733800"/>
          <a:ext cx="304800" cy="304800"/>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twoCellAnchor editAs="oneCell">
    <xdr:from>
      <xdr:col>0</xdr:col>
      <xdr:colOff>0</xdr:colOff>
      <xdr:row>17</xdr:row>
      <xdr:rowOff>190499</xdr:rowOff>
    </xdr:from>
    <xdr:to>
      <xdr:col>4</xdr:col>
      <xdr:colOff>605118</xdr:colOff>
      <xdr:row>39</xdr:row>
      <xdr:rowOff>123264</xdr:rowOff>
    </xdr:to>
    <xdr:sp macro="" textlink="">
      <xdr:nvSpPr>
        <xdr:cNvPr id="4100" name="AutoShape 4">
          <a:extLst>
            <a:ext uri="{FF2B5EF4-FFF2-40B4-BE49-F238E27FC236}">
              <a16:creationId xmlns="" xmlns:a16="http://schemas.microsoft.com/office/drawing/2014/main" id="{00000000-0008-0000-0300-000004100000}"/>
            </a:ext>
          </a:extLst>
        </xdr:cNvPr>
        <xdr:cNvSpPr>
          <a:spLocks noChangeAspect="1" noChangeArrowheads="1"/>
        </xdr:cNvSpPr>
      </xdr:nvSpPr>
      <xdr:spPr bwMode="auto">
        <a:xfrm>
          <a:off x="437028" y="3765175"/>
          <a:ext cx="4123765" cy="4123765"/>
        </a:xfrm>
        <a:prstGeom prst="rect">
          <a:avLst/>
        </a:prstGeom>
        <a:noFill/>
        <a:extLst>
          <a:ext uri="{909E8E84-426E-40DD-AFC4-6F175D3DCCD1}">
            <a14:hiddenFill xmlns:a14="http://schemas.microsoft.com/office/drawing/2010/main">
              <a:solidFill>
                <a:srgbClr val="FFFFFF"/>
              </a:solidFill>
            </a14:hiddenFill>
          </a:ext>
        </a:extLst>
      </xdr:spPr>
    </xdr:sp>
    <xdr:clientData/>
  </xdr:twoCellAnchor>
</xdr:wsDr>
</file>

<file path=xl/drawings/drawing6.xml><?xml version="1.0" encoding="utf-8"?>
<xdr:wsDr xmlns:xdr="http://schemas.openxmlformats.org/drawingml/2006/spreadsheetDrawing" xmlns:a="http://schemas.openxmlformats.org/drawingml/2006/main">
  <xdr:twoCellAnchor>
    <xdr:from>
      <xdr:col>3</xdr:col>
      <xdr:colOff>333375</xdr:colOff>
      <xdr:row>12</xdr:row>
      <xdr:rowOff>4762</xdr:rowOff>
    </xdr:from>
    <xdr:to>
      <xdr:col>9</xdr:col>
      <xdr:colOff>333375</xdr:colOff>
      <xdr:row>26</xdr:row>
      <xdr:rowOff>80962</xdr:rowOff>
    </xdr:to>
    <xdr:graphicFrame macro="">
      <xdr:nvGraphicFramePr>
        <xdr:cNvPr id="2" name="Gráfico 3">
          <a:extLst>
            <a:ext uri="{FF2B5EF4-FFF2-40B4-BE49-F238E27FC236}">
              <a16:creationId xmlns="" xmlns:a16="http://schemas.microsoft.com/office/drawing/2014/main" id="{9A475A2A-F7E4-412C-A92C-2B0AF9BA99B2}"/>
            </a:ext>
          </a:extLst>
        </xdr:cNvPr>
        <xdr:cNvGraphicFramePr>
          <a:graphicFrameLocks/>
        </xdr:cNvGraphicFramePr>
      </xdr:nvGraphicFramePr>
      <xdr:xfrm>
        <a:off x="0" y="0"/>
        <a:ext cx="0" cy="0"/>
      </xdr:xfrm>
      <a:graphic>
        <a:graphicData uri="http://schemas.openxmlformats.org/drawingml/2006/chart">
          <c:chart xmlns:c="http://schemas.openxmlformats.org/drawingml/2006/chart" xmlns:r="http://schemas.openxmlformats.org/officeDocument/2006/relationships" r:id="rId1"/>
        </a:graphicData>
      </a:graphic>
    </xdr:graphicFrame>
    <xdr:clientData/>
  </xdr:twoCellAnchor>
</xdr:wsDr>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drawing" Target="../drawings/drawing1.xml"/><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2" Type="http://schemas.openxmlformats.org/officeDocument/2006/relationships/drawing" Target="../drawings/drawing2.xml"/><Relationship Id="rId1" Type="http://schemas.openxmlformats.org/officeDocument/2006/relationships/printerSettings" Target="../printerSettings/printerSettings2.bin"/></Relationships>
</file>

<file path=xl/worksheets/_rels/sheet3.xml.rels><?xml version="1.0" encoding="UTF-8" standalone="yes"?>
<Relationships xmlns="http://schemas.openxmlformats.org/package/2006/relationships"><Relationship Id="rId1" Type="http://schemas.openxmlformats.org/officeDocument/2006/relationships/printerSettings" Target="../printerSettings/printerSettings3.bin"/></Relationships>
</file>

<file path=xl/worksheets/_rels/sheet4.xml.rels><?xml version="1.0" encoding="UTF-8" standalone="yes"?>
<Relationships xmlns="http://schemas.openxmlformats.org/package/2006/relationships"><Relationship Id="rId2" Type="http://schemas.openxmlformats.org/officeDocument/2006/relationships/drawing" Target="../drawings/drawing4.xml"/><Relationship Id="rId1" Type="http://schemas.openxmlformats.org/officeDocument/2006/relationships/printerSettings" Target="../printerSettings/printerSettings4.bin"/></Relationships>
</file>

<file path=xl/worksheets/_rels/sheet5.xml.rels><?xml version="1.0" encoding="UTF-8" standalone="yes"?>
<Relationships xmlns="http://schemas.openxmlformats.org/package/2006/relationships"><Relationship Id="rId1" Type="http://schemas.openxmlformats.org/officeDocument/2006/relationships/drawing" Target="../drawings/drawing5.xml"/></Relationships>
</file>

<file path=xl/worksheets/_rels/sheet6.xml.rels><?xml version="1.0" encoding="UTF-8" standalone="yes"?>
<Relationships xmlns="http://schemas.openxmlformats.org/package/2006/relationships"><Relationship Id="rId1" Type="http://schemas.openxmlformats.org/officeDocument/2006/relationships/drawing" Target="../drawings/drawing6.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0" tint="-0.249977111117893"/>
  </sheetPr>
  <dimension ref="B4:M77"/>
  <sheetViews>
    <sheetView showGridLines="0" zoomScale="80" zoomScaleNormal="80" workbookViewId="0">
      <selection activeCell="C17" sqref="C17"/>
    </sheetView>
  </sheetViews>
  <sheetFormatPr baseColWidth="10" defaultRowHeight="18.75" x14ac:dyDescent="0.3"/>
  <cols>
    <col min="1" max="1" width="3.28515625" customWidth="1"/>
    <col min="2" max="2" width="34.85546875" style="5" customWidth="1"/>
    <col min="3" max="3" width="19.42578125" style="5" customWidth="1"/>
    <col min="4" max="5" width="16.85546875" style="5" customWidth="1"/>
    <col min="6" max="6" width="18.28515625" style="5" customWidth="1"/>
    <col min="7" max="7" width="18.85546875" style="5" customWidth="1"/>
    <col min="8" max="8" width="15.28515625" style="5" bestFit="1" customWidth="1"/>
    <col min="9" max="9" width="21.5703125" style="5" customWidth="1"/>
    <col min="10" max="12" width="15" style="5" bestFit="1" customWidth="1"/>
    <col min="13" max="13" width="11.42578125" style="5"/>
  </cols>
  <sheetData>
    <row r="4" spans="2:10" ht="19.5" thickBot="1" x14ac:dyDescent="0.35"/>
    <row r="5" spans="2:10" ht="19.5" thickBot="1" x14ac:dyDescent="0.35">
      <c r="B5" s="1"/>
      <c r="C5" s="223" t="s">
        <v>55</v>
      </c>
      <c r="D5" s="224"/>
      <c r="E5" s="224"/>
      <c r="F5" s="224"/>
      <c r="G5" s="225"/>
      <c r="H5" s="10"/>
      <c r="I5" s="11"/>
    </row>
    <row r="6" spans="2:10" ht="7.5" customHeight="1" x14ac:dyDescent="0.3">
      <c r="B6" s="12"/>
      <c r="C6" s="12"/>
      <c r="D6" s="12"/>
      <c r="E6" s="12"/>
      <c r="F6" s="13"/>
      <c r="G6" s="12"/>
      <c r="H6" s="12"/>
      <c r="I6" s="12"/>
    </row>
    <row r="7" spans="2:10" x14ac:dyDescent="0.3">
      <c r="B7" s="14"/>
      <c r="C7" s="219" t="s">
        <v>0</v>
      </c>
      <c r="D7" s="220"/>
      <c r="E7" s="220"/>
      <c r="F7" s="221"/>
      <c r="G7" s="222" t="s">
        <v>44</v>
      </c>
    </row>
    <row r="8" spans="2:10" ht="19.5" thickBot="1" x14ac:dyDescent="0.35">
      <c r="B8" s="15"/>
      <c r="C8" s="219"/>
      <c r="D8" s="220"/>
      <c r="E8" s="220"/>
      <c r="F8" s="221"/>
      <c r="G8" s="222"/>
    </row>
    <row r="9" spans="2:10" x14ac:dyDescent="0.3">
      <c r="B9" s="7" t="s">
        <v>1</v>
      </c>
      <c r="C9" s="6" t="s">
        <v>2</v>
      </c>
      <c r="D9" s="6" t="s">
        <v>3</v>
      </c>
      <c r="E9" s="6" t="s">
        <v>5</v>
      </c>
      <c r="F9" s="6" t="s">
        <v>4</v>
      </c>
      <c r="G9" s="48" t="s">
        <v>6</v>
      </c>
    </row>
    <row r="10" spans="2:10" x14ac:dyDescent="0.3">
      <c r="B10" s="16" t="s">
        <v>7</v>
      </c>
      <c r="C10" s="46">
        <v>34.020000000000003</v>
      </c>
      <c r="D10" s="46">
        <v>0</v>
      </c>
      <c r="E10" s="46">
        <v>20.8</v>
      </c>
      <c r="F10" s="46">
        <v>3068.8</v>
      </c>
      <c r="G10" s="49">
        <f t="shared" ref="G10:G16" si="0">SUM(C10:F10)</f>
        <v>3123.6200000000003</v>
      </c>
    </row>
    <row r="11" spans="2:10" x14ac:dyDescent="0.3">
      <c r="B11" s="17" t="s">
        <v>8</v>
      </c>
      <c r="C11" s="18">
        <v>20.004000000000001</v>
      </c>
      <c r="D11" s="18">
        <v>0</v>
      </c>
      <c r="E11" s="18">
        <v>8</v>
      </c>
      <c r="F11" s="18">
        <v>1865.56</v>
      </c>
      <c r="G11" s="50">
        <f t="shared" si="0"/>
        <v>1893.5639999999999</v>
      </c>
      <c r="J11" s="19"/>
    </row>
    <row r="12" spans="2:10" x14ac:dyDescent="0.3">
      <c r="B12" s="16" t="s">
        <v>9</v>
      </c>
      <c r="C12" s="46">
        <v>1737.15</v>
      </c>
      <c r="D12" s="46">
        <v>13.62</v>
      </c>
      <c r="E12" s="46">
        <v>301.16000000000003</v>
      </c>
      <c r="F12" s="46">
        <v>3029.48</v>
      </c>
      <c r="G12" s="49">
        <f t="shared" si="0"/>
        <v>5081.41</v>
      </c>
      <c r="J12" s="19"/>
    </row>
    <row r="13" spans="2:10" x14ac:dyDescent="0.3">
      <c r="B13" s="17" t="s">
        <v>10</v>
      </c>
      <c r="C13" s="18">
        <v>13022.53</v>
      </c>
      <c r="D13" s="18">
        <v>0</v>
      </c>
      <c r="E13" s="18">
        <v>1613.27</v>
      </c>
      <c r="F13" s="18">
        <v>1406</v>
      </c>
      <c r="G13" s="50">
        <f t="shared" si="0"/>
        <v>16041.800000000001</v>
      </c>
    </row>
    <row r="14" spans="2:10" x14ac:dyDescent="0.3">
      <c r="B14" s="16" t="s">
        <v>11</v>
      </c>
      <c r="C14" s="46">
        <v>29170.76</v>
      </c>
      <c r="D14" s="46">
        <v>80.174999999999997</v>
      </c>
      <c r="E14" s="46">
        <v>7167.3</v>
      </c>
      <c r="F14" s="46">
        <v>2087.0500000000002</v>
      </c>
      <c r="G14" s="49">
        <f t="shared" si="0"/>
        <v>38505.285000000003</v>
      </c>
    </row>
    <row r="15" spans="2:10" x14ac:dyDescent="0.3">
      <c r="B15" s="17" t="s">
        <v>43</v>
      </c>
      <c r="C15" s="18">
        <v>71002.67</v>
      </c>
      <c r="D15" s="18">
        <v>201.5</v>
      </c>
      <c r="E15" s="18">
        <v>11253.2</v>
      </c>
      <c r="F15" s="18">
        <v>5239.8500000000004</v>
      </c>
      <c r="G15" s="50">
        <f t="shared" si="0"/>
        <v>87697.22</v>
      </c>
    </row>
    <row r="16" spans="2:10" ht="19.5" thickBot="1" x14ac:dyDescent="0.35">
      <c r="B16" s="16" t="s">
        <v>56</v>
      </c>
      <c r="C16" s="46">
        <v>64941.1</v>
      </c>
      <c r="D16" s="46">
        <v>106.68</v>
      </c>
      <c r="E16" s="46">
        <v>7648.93</v>
      </c>
      <c r="F16" s="46">
        <v>10466.617</v>
      </c>
      <c r="G16" s="49">
        <f t="shared" si="0"/>
        <v>83163.32699999999</v>
      </c>
    </row>
    <row r="17" spans="2:13" ht="19.5" thickBot="1" x14ac:dyDescent="0.35">
      <c r="B17" s="62" t="s">
        <v>57</v>
      </c>
      <c r="C17" s="47">
        <f>SUM(C10:C16)</f>
        <v>179928.234</v>
      </c>
      <c r="D17" s="47">
        <f>SUM(D10:D16)</f>
        <v>401.97500000000002</v>
      </c>
      <c r="E17" s="47">
        <f>SUM(E10:E16)</f>
        <v>28012.660000000003</v>
      </c>
      <c r="F17" s="47">
        <f>SUM(F10:F16)</f>
        <v>27163.356999999996</v>
      </c>
      <c r="G17" s="52">
        <f>SUM(G10:G16)</f>
        <v>235506.226</v>
      </c>
    </row>
    <row r="18" spans="2:13" x14ac:dyDescent="0.3">
      <c r="B18" s="16" t="s">
        <v>12</v>
      </c>
      <c r="C18" s="20">
        <f>C17/G17</f>
        <v>0.76400627302311741</v>
      </c>
      <c r="D18" s="20">
        <f>D17/G17</f>
        <v>1.7068550875593412E-3</v>
      </c>
      <c r="E18" s="20">
        <f>E17/G17</f>
        <v>0.11894657935709947</v>
      </c>
      <c r="F18" s="20">
        <f>F17/G17</f>
        <v>0.11534029253222375</v>
      </c>
      <c r="G18" s="51">
        <f>SUM(C18:F18)</f>
        <v>1</v>
      </c>
    </row>
    <row r="20" spans="2:13" ht="15" x14ac:dyDescent="0.25">
      <c r="B20"/>
      <c r="C20"/>
      <c r="D20"/>
      <c r="E20"/>
      <c r="F20"/>
      <c r="G20"/>
      <c r="H20"/>
      <c r="I20"/>
      <c r="J20"/>
      <c r="K20"/>
      <c r="L20"/>
      <c r="M20"/>
    </row>
    <row r="21" spans="2:13" x14ac:dyDescent="0.3">
      <c r="C21"/>
      <c r="D21"/>
      <c r="E21"/>
      <c r="F21"/>
      <c r="G21"/>
      <c r="H21"/>
      <c r="I21"/>
      <c r="J21"/>
      <c r="K21"/>
      <c r="L21"/>
      <c r="M21"/>
    </row>
    <row r="22" spans="2:13" ht="18" x14ac:dyDescent="0.25">
      <c r="B22"/>
      <c r="C22"/>
      <c r="D22"/>
      <c r="E22" s="8"/>
      <c r="F22" s="9"/>
      <c r="G22"/>
      <c r="H22"/>
      <c r="I22"/>
      <c r="J22"/>
      <c r="K22"/>
      <c r="L22"/>
      <c r="M22"/>
    </row>
    <row r="23" spans="2:13" ht="15" x14ac:dyDescent="0.25">
      <c r="B23"/>
      <c r="C23"/>
      <c r="D23"/>
      <c r="E23"/>
      <c r="F23"/>
      <c r="G23"/>
      <c r="H23"/>
      <c r="I23"/>
      <c r="J23"/>
      <c r="K23"/>
      <c r="L23"/>
      <c r="M23"/>
    </row>
    <row r="24" spans="2:13" ht="15" x14ac:dyDescent="0.25">
      <c r="B24" s="2"/>
      <c r="C24" s="2"/>
      <c r="D24"/>
      <c r="E24"/>
      <c r="F24"/>
      <c r="G24"/>
      <c r="H24"/>
      <c r="I24"/>
      <c r="J24"/>
      <c r="K24"/>
      <c r="L24"/>
      <c r="M24"/>
    </row>
    <row r="25" spans="2:13" ht="15" customHeight="1" x14ac:dyDescent="0.25">
      <c r="B25" s="2"/>
      <c r="C25" s="2"/>
      <c r="D25"/>
      <c r="E25"/>
      <c r="F25"/>
      <c r="G25"/>
      <c r="H25"/>
      <c r="I25"/>
      <c r="J25"/>
      <c r="K25"/>
      <c r="L25"/>
      <c r="M25"/>
    </row>
    <row r="26" spans="2:13" ht="15" x14ac:dyDescent="0.25">
      <c r="B26" s="2"/>
      <c r="C26" s="2"/>
      <c r="D26"/>
      <c r="E26"/>
      <c r="F26"/>
      <c r="G26"/>
      <c r="H26"/>
      <c r="I26"/>
      <c r="J26"/>
      <c r="K26"/>
      <c r="L26"/>
      <c r="M26"/>
    </row>
    <row r="27" spans="2:13" ht="15" x14ac:dyDescent="0.25">
      <c r="B27" s="3"/>
      <c r="C27" s="2"/>
      <c r="D27"/>
      <c r="E27"/>
      <c r="F27"/>
      <c r="G27"/>
      <c r="H27"/>
      <c r="I27"/>
      <c r="J27"/>
      <c r="K27"/>
      <c r="L27"/>
      <c r="M27"/>
    </row>
    <row r="28" spans="2:13" ht="15" x14ac:dyDescent="0.25">
      <c r="B28" s="2"/>
      <c r="C28" s="2"/>
      <c r="D28"/>
      <c r="E28"/>
      <c r="F28"/>
      <c r="G28"/>
      <c r="H28"/>
      <c r="I28"/>
      <c r="J28"/>
      <c r="K28"/>
      <c r="L28"/>
      <c r="M28"/>
    </row>
    <row r="29" spans="2:13" ht="15" x14ac:dyDescent="0.25">
      <c r="B29" s="2"/>
      <c r="C29" s="2"/>
      <c r="D29"/>
      <c r="E29"/>
      <c r="F29"/>
      <c r="G29"/>
      <c r="H29"/>
      <c r="I29"/>
      <c r="J29"/>
      <c r="K29"/>
      <c r="L29"/>
      <c r="M29"/>
    </row>
    <row r="30" spans="2:13" ht="15" x14ac:dyDescent="0.25">
      <c r="B30" s="2"/>
      <c r="C30" s="4"/>
      <c r="D30"/>
      <c r="E30"/>
      <c r="F30"/>
      <c r="G30"/>
      <c r="H30"/>
      <c r="I30"/>
      <c r="J30"/>
      <c r="K30"/>
      <c r="L30"/>
      <c r="M30"/>
    </row>
    <row r="31" spans="2:13" ht="15" x14ac:dyDescent="0.25">
      <c r="B31" s="4"/>
      <c r="C31" s="2"/>
      <c r="D31"/>
      <c r="E31"/>
      <c r="F31"/>
      <c r="G31"/>
      <c r="H31"/>
      <c r="I31"/>
      <c r="J31"/>
      <c r="K31"/>
      <c r="L31"/>
      <c r="M31"/>
    </row>
    <row r="32" spans="2:13" ht="15" x14ac:dyDescent="0.25">
      <c r="B32" s="2"/>
      <c r="C32" s="2"/>
      <c r="D32"/>
      <c r="E32"/>
      <c r="F32"/>
      <c r="G32"/>
      <c r="H32"/>
      <c r="I32"/>
      <c r="J32"/>
      <c r="K32"/>
      <c r="L32"/>
      <c r="M32"/>
    </row>
    <row r="33" spans="2:13" ht="15" x14ac:dyDescent="0.25">
      <c r="B33" s="2"/>
      <c r="C33" s="2"/>
      <c r="D33"/>
      <c r="E33"/>
      <c r="F33"/>
      <c r="G33"/>
      <c r="H33"/>
      <c r="I33"/>
      <c r="J33"/>
      <c r="K33"/>
      <c r="L33"/>
      <c r="M33"/>
    </row>
    <row r="34" spans="2:13" ht="15" x14ac:dyDescent="0.25">
      <c r="B34" s="2"/>
      <c r="C34" s="2"/>
      <c r="D34"/>
      <c r="E34"/>
      <c r="F34"/>
      <c r="G34"/>
      <c r="H34"/>
      <c r="I34"/>
      <c r="J34"/>
      <c r="K34"/>
      <c r="L34"/>
      <c r="M34"/>
    </row>
    <row r="35" spans="2:13" ht="15" x14ac:dyDescent="0.25">
      <c r="B35" t="s">
        <v>48</v>
      </c>
      <c r="C35"/>
      <c r="D35"/>
      <c r="E35"/>
      <c r="F35"/>
      <c r="G35"/>
      <c r="H35"/>
      <c r="I35"/>
      <c r="J35"/>
      <c r="K35"/>
      <c r="L35"/>
      <c r="M35"/>
    </row>
    <row r="36" spans="2:13" ht="15" x14ac:dyDescent="0.25">
      <c r="B36"/>
      <c r="C36"/>
      <c r="D36"/>
      <c r="E36"/>
      <c r="F36"/>
      <c r="G36"/>
      <c r="H36"/>
      <c r="I36"/>
      <c r="J36"/>
      <c r="K36"/>
      <c r="L36"/>
      <c r="M36"/>
    </row>
    <row r="37" spans="2:13" x14ac:dyDescent="0.3">
      <c r="C37"/>
      <c r="D37"/>
      <c r="E37"/>
      <c r="F37"/>
      <c r="G37"/>
      <c r="H37"/>
      <c r="I37"/>
      <c r="J37"/>
      <c r="K37"/>
      <c r="L37"/>
      <c r="M37"/>
    </row>
    <row r="38" spans="2:13" ht="15" x14ac:dyDescent="0.25">
      <c r="B38"/>
      <c r="C38"/>
      <c r="D38"/>
      <c r="E38"/>
      <c r="F38"/>
      <c r="G38"/>
      <c r="H38"/>
      <c r="I38"/>
      <c r="J38"/>
      <c r="K38"/>
      <c r="L38"/>
      <c r="M38"/>
    </row>
    <row r="39" spans="2:13" ht="15" x14ac:dyDescent="0.25">
      <c r="B39"/>
      <c r="C39"/>
      <c r="D39"/>
      <c r="E39"/>
      <c r="F39"/>
      <c r="G39"/>
      <c r="H39"/>
      <c r="I39"/>
      <c r="J39"/>
      <c r="K39"/>
      <c r="L39"/>
      <c r="M39"/>
    </row>
    <row r="40" spans="2:13" ht="15" x14ac:dyDescent="0.25">
      <c r="B40"/>
      <c r="C40"/>
      <c r="D40"/>
      <c r="E40"/>
      <c r="F40"/>
      <c r="G40"/>
      <c r="H40"/>
      <c r="I40"/>
      <c r="J40"/>
      <c r="K40"/>
      <c r="L40"/>
      <c r="M40"/>
    </row>
    <row r="41" spans="2:13" ht="15" x14ac:dyDescent="0.25">
      <c r="B41"/>
      <c r="C41"/>
      <c r="D41"/>
      <c r="E41"/>
      <c r="F41"/>
      <c r="G41"/>
      <c r="H41"/>
      <c r="I41"/>
      <c r="J41"/>
      <c r="K41"/>
      <c r="L41"/>
      <c r="M41"/>
    </row>
    <row r="42" spans="2:13" ht="15" x14ac:dyDescent="0.25">
      <c r="B42"/>
      <c r="C42"/>
      <c r="D42"/>
      <c r="E42"/>
      <c r="F42"/>
      <c r="G42"/>
      <c r="H42"/>
      <c r="I42"/>
      <c r="J42"/>
      <c r="K42"/>
      <c r="L42"/>
      <c r="M42"/>
    </row>
    <row r="43" spans="2:13" ht="15" x14ac:dyDescent="0.25">
      <c r="B43"/>
      <c r="C43"/>
      <c r="D43"/>
      <c r="E43"/>
      <c r="F43"/>
      <c r="G43"/>
      <c r="H43"/>
      <c r="I43"/>
      <c r="J43"/>
      <c r="K43"/>
      <c r="L43"/>
      <c r="M43"/>
    </row>
    <row r="44" spans="2:13" ht="15" x14ac:dyDescent="0.25">
      <c r="B44"/>
      <c r="C44"/>
      <c r="D44"/>
      <c r="E44"/>
      <c r="F44"/>
      <c r="G44"/>
      <c r="H44"/>
      <c r="I44"/>
      <c r="J44"/>
      <c r="K44"/>
      <c r="L44"/>
      <c r="M44"/>
    </row>
    <row r="45" spans="2:13" ht="15" x14ac:dyDescent="0.25">
      <c r="B45"/>
      <c r="C45"/>
      <c r="D45"/>
      <c r="E45"/>
      <c r="F45"/>
      <c r="G45"/>
      <c r="H45"/>
      <c r="I45"/>
      <c r="J45"/>
      <c r="K45"/>
      <c r="L45"/>
      <c r="M45"/>
    </row>
    <row r="46" spans="2:13" ht="15" x14ac:dyDescent="0.25">
      <c r="B46"/>
      <c r="C46"/>
      <c r="D46"/>
      <c r="E46"/>
      <c r="F46"/>
      <c r="G46"/>
      <c r="H46"/>
      <c r="I46"/>
      <c r="J46"/>
      <c r="K46"/>
      <c r="L46"/>
      <c r="M46"/>
    </row>
    <row r="47" spans="2:13" ht="15" x14ac:dyDescent="0.25">
      <c r="B47"/>
      <c r="C47"/>
      <c r="D47"/>
      <c r="E47"/>
      <c r="F47"/>
      <c r="G47"/>
      <c r="H47"/>
      <c r="I47"/>
      <c r="J47"/>
      <c r="K47"/>
      <c r="L47"/>
      <c r="M47"/>
    </row>
    <row r="48" spans="2:13" ht="15" x14ac:dyDescent="0.25">
      <c r="B48"/>
      <c r="C48"/>
      <c r="D48"/>
      <c r="E48"/>
      <c r="F48"/>
      <c r="G48"/>
      <c r="H48"/>
      <c r="I48"/>
      <c r="J48"/>
      <c r="K48"/>
      <c r="L48"/>
      <c r="M48"/>
    </row>
    <row r="49" customFormat="1" ht="15" x14ac:dyDescent="0.25"/>
    <row r="50" customFormat="1" ht="15" x14ac:dyDescent="0.25"/>
    <row r="51" customFormat="1" ht="15" x14ac:dyDescent="0.25"/>
    <row r="52" customFormat="1" ht="18.75" customHeight="1" x14ac:dyDescent="0.25"/>
    <row r="53" customFormat="1" ht="15" x14ac:dyDescent="0.25"/>
    <row r="54" customFormat="1" ht="15" x14ac:dyDescent="0.25"/>
    <row r="55" customFormat="1" ht="15" x14ac:dyDescent="0.25"/>
    <row r="56" customFormat="1" ht="15" x14ac:dyDescent="0.25"/>
    <row r="57" customFormat="1" ht="15" x14ac:dyDescent="0.25"/>
    <row r="58" customFormat="1" ht="15" x14ac:dyDescent="0.25"/>
    <row r="59" customFormat="1" ht="15" x14ac:dyDescent="0.25"/>
    <row r="60" customFormat="1" ht="15" x14ac:dyDescent="0.25"/>
    <row r="61" customFormat="1" ht="15" x14ac:dyDescent="0.25"/>
    <row r="62" customFormat="1" ht="15" x14ac:dyDescent="0.25"/>
    <row r="63" customFormat="1" ht="15" x14ac:dyDescent="0.25"/>
    <row r="64" customFormat="1" ht="15" x14ac:dyDescent="0.25"/>
    <row r="65" spans="2:13" ht="15" x14ac:dyDescent="0.25">
      <c r="B65"/>
      <c r="C65"/>
      <c r="D65"/>
      <c r="E65"/>
      <c r="F65"/>
      <c r="G65"/>
      <c r="H65"/>
      <c r="I65"/>
      <c r="J65"/>
      <c r="K65"/>
      <c r="L65"/>
      <c r="M65"/>
    </row>
    <row r="66" spans="2:13" ht="15" x14ac:dyDescent="0.25">
      <c r="B66"/>
      <c r="C66"/>
      <c r="D66"/>
      <c r="E66"/>
      <c r="F66"/>
      <c r="G66"/>
      <c r="H66"/>
      <c r="I66"/>
      <c r="J66"/>
      <c r="K66"/>
      <c r="L66"/>
      <c r="M66"/>
    </row>
    <row r="67" spans="2:13" x14ac:dyDescent="0.3">
      <c r="J67"/>
      <c r="K67"/>
      <c r="L67"/>
      <c r="M67"/>
    </row>
    <row r="68" spans="2:13" x14ac:dyDescent="0.3">
      <c r="J68"/>
      <c r="K68"/>
      <c r="L68"/>
      <c r="M68"/>
    </row>
    <row r="69" spans="2:13" x14ac:dyDescent="0.3">
      <c r="J69"/>
      <c r="K69"/>
      <c r="L69"/>
      <c r="M69"/>
    </row>
    <row r="70" spans="2:13" x14ac:dyDescent="0.3">
      <c r="J70"/>
      <c r="K70"/>
      <c r="L70"/>
      <c r="M70"/>
    </row>
    <row r="71" spans="2:13" x14ac:dyDescent="0.3">
      <c r="J71"/>
      <c r="K71"/>
      <c r="L71"/>
      <c r="M71"/>
    </row>
    <row r="72" spans="2:13" x14ac:dyDescent="0.3">
      <c r="J72"/>
      <c r="K72"/>
      <c r="L72"/>
      <c r="M72"/>
    </row>
    <row r="73" spans="2:13" x14ac:dyDescent="0.3">
      <c r="J73"/>
      <c r="K73"/>
      <c r="L73"/>
      <c r="M73"/>
    </row>
    <row r="74" spans="2:13" x14ac:dyDescent="0.3">
      <c r="J74"/>
      <c r="K74"/>
      <c r="L74"/>
      <c r="M74"/>
    </row>
    <row r="75" spans="2:13" x14ac:dyDescent="0.3">
      <c r="J75"/>
      <c r="K75"/>
      <c r="L75"/>
      <c r="M75"/>
    </row>
    <row r="76" spans="2:13" x14ac:dyDescent="0.3">
      <c r="J76"/>
      <c r="K76"/>
      <c r="L76"/>
      <c r="M76"/>
    </row>
    <row r="77" spans="2:13" x14ac:dyDescent="0.3">
      <c r="J77"/>
      <c r="K77"/>
      <c r="L77"/>
      <c r="M77"/>
    </row>
  </sheetData>
  <mergeCells count="3">
    <mergeCell ref="C7:F8"/>
    <mergeCell ref="G7:G8"/>
    <mergeCell ref="C5:G5"/>
  </mergeCells>
  <pageMargins left="0.7" right="0.7" top="0.75" bottom="0.75" header="0.3" footer="0.3"/>
  <pageSetup paperSize="9" orientation="portrait" r:id="rId1"/>
  <drawing r:id="rId2"/>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5" tint="0.39997558519241921"/>
  </sheetPr>
  <dimension ref="A2:O26"/>
  <sheetViews>
    <sheetView showGridLines="0" topLeftCell="A5" zoomScale="70" zoomScaleNormal="70" workbookViewId="0">
      <selection activeCell="F22" sqref="F22"/>
    </sheetView>
  </sheetViews>
  <sheetFormatPr baseColWidth="10" defaultRowHeight="21" x14ac:dyDescent="0.35"/>
  <cols>
    <col min="1" max="1" width="7.28515625" customWidth="1"/>
    <col min="2" max="2" width="29" style="132" customWidth="1"/>
    <col min="3" max="3" width="27.42578125" style="132" bestFit="1" customWidth="1"/>
    <col min="4" max="4" width="30.7109375" style="132" customWidth="1"/>
    <col min="5" max="5" width="19.28515625" style="132" customWidth="1"/>
    <col min="6" max="6" width="27.85546875" style="132" customWidth="1"/>
    <col min="7" max="7" width="21.7109375" style="132" customWidth="1"/>
    <col min="8" max="10" width="11.42578125" style="132"/>
    <col min="11" max="11" width="21.7109375" style="132" customWidth="1"/>
    <col min="12" max="12" width="20.7109375" style="132" customWidth="1"/>
    <col min="13" max="13" width="23.42578125" style="132" customWidth="1"/>
    <col min="14" max="14" width="11.42578125" style="132"/>
    <col min="15" max="15" width="11.42578125" style="23"/>
  </cols>
  <sheetData>
    <row r="2" spans="2:13" x14ac:dyDescent="0.35">
      <c r="B2" s="129"/>
      <c r="C2" s="129"/>
      <c r="D2" s="129"/>
      <c r="E2" s="129"/>
      <c r="F2" s="129"/>
      <c r="G2" s="129"/>
      <c r="H2" s="130" t="s">
        <v>105</v>
      </c>
      <c r="I2" s="131">
        <v>30</v>
      </c>
      <c r="J2" s="226" t="s">
        <v>59</v>
      </c>
      <c r="K2" s="226"/>
    </row>
    <row r="3" spans="2:13" x14ac:dyDescent="0.35">
      <c r="B3" s="133"/>
      <c r="C3" s="133"/>
      <c r="D3" s="133"/>
      <c r="E3" s="133"/>
      <c r="F3" s="133"/>
      <c r="G3" s="133"/>
      <c r="H3" s="134" t="s">
        <v>24</v>
      </c>
      <c r="I3" s="133"/>
      <c r="J3" s="133"/>
      <c r="K3" s="133"/>
    </row>
    <row r="5" spans="2:13" ht="17.25" customHeight="1" x14ac:dyDescent="0.35">
      <c r="B5" s="135"/>
      <c r="C5" s="136"/>
      <c r="D5" s="232" t="s">
        <v>60</v>
      </c>
      <c r="E5" s="233"/>
      <c r="F5" s="233"/>
      <c r="G5" s="234"/>
      <c r="H5" s="227" t="s">
        <v>25</v>
      </c>
      <c r="I5" s="227"/>
      <c r="J5" s="227"/>
      <c r="K5" s="229" t="s">
        <v>40</v>
      </c>
      <c r="L5" s="227"/>
      <c r="M5" s="227"/>
    </row>
    <row r="6" spans="2:13" ht="21.75" thickBot="1" x14ac:dyDescent="0.4">
      <c r="B6" s="137"/>
      <c r="C6" s="138"/>
      <c r="D6" s="235"/>
      <c r="E6" s="236"/>
      <c r="F6" s="236"/>
      <c r="G6" s="237"/>
      <c r="H6" s="228"/>
      <c r="I6" s="228"/>
      <c r="J6" s="228"/>
      <c r="K6" s="230"/>
      <c r="L6" s="228"/>
      <c r="M6" s="228"/>
    </row>
    <row r="7" spans="2:13" x14ac:dyDescent="0.35">
      <c r="B7" s="139" t="s">
        <v>13</v>
      </c>
      <c r="C7" s="140" t="s">
        <v>53</v>
      </c>
      <c r="D7" s="141" t="s">
        <v>61</v>
      </c>
      <c r="E7" s="140">
        <v>2020</v>
      </c>
      <c r="F7" s="140">
        <v>2019</v>
      </c>
      <c r="G7" s="142">
        <v>2018</v>
      </c>
      <c r="H7" s="143">
        <v>2020</v>
      </c>
      <c r="I7" s="144">
        <v>2019</v>
      </c>
      <c r="J7" s="145">
        <v>2018</v>
      </c>
      <c r="K7" s="143">
        <v>2020</v>
      </c>
      <c r="L7" s="144">
        <v>2019</v>
      </c>
      <c r="M7" s="145">
        <v>2018</v>
      </c>
    </row>
    <row r="8" spans="2:13" x14ac:dyDescent="0.35">
      <c r="B8" s="146" t="s">
        <v>14</v>
      </c>
      <c r="C8" s="147">
        <v>14706.564</v>
      </c>
      <c r="D8" s="147">
        <v>15983.97</v>
      </c>
      <c r="E8" s="148">
        <v>27123.57</v>
      </c>
      <c r="F8" s="148">
        <v>26156.13</v>
      </c>
      <c r="G8" s="149">
        <v>21808.47</v>
      </c>
      <c r="H8" s="150">
        <f>+D8/E8-1</f>
        <v>-0.41069814924805259</v>
      </c>
      <c r="I8" s="151">
        <f>D8/F8-1</f>
        <v>-0.38890156915415242</v>
      </c>
      <c r="J8" s="152">
        <f t="shared" ref="J8:J17" si="0">D8/G8-1</f>
        <v>-0.26707513181805054</v>
      </c>
      <c r="K8" s="153">
        <f t="shared" ref="K8:K17" si="1">D8-E8</f>
        <v>-11139.6</v>
      </c>
      <c r="L8" s="154">
        <f t="shared" ref="L8:L18" si="2">D8-F8</f>
        <v>-10172.160000000002</v>
      </c>
      <c r="M8" s="155">
        <f t="shared" ref="M8:M18" si="3">D8-G8</f>
        <v>-5824.5000000000018</v>
      </c>
    </row>
    <row r="9" spans="2:13" x14ac:dyDescent="0.35">
      <c r="B9" s="146" t="s">
        <v>15</v>
      </c>
      <c r="C9" s="147">
        <v>5100.0959999999995</v>
      </c>
      <c r="D9" s="147">
        <v>6179.29</v>
      </c>
      <c r="E9" s="148">
        <v>31706.87</v>
      </c>
      <c r="F9" s="148">
        <v>21242.46</v>
      </c>
      <c r="G9" s="149">
        <v>48567.54</v>
      </c>
      <c r="H9" s="150">
        <f t="shared" ref="H9:H19" si="4">+D9/E9-1</f>
        <v>-0.80511195207852426</v>
      </c>
      <c r="I9" s="151">
        <f>D9/F9-1</f>
        <v>-0.70910666655368537</v>
      </c>
      <c r="J9" s="152">
        <f t="shared" si="0"/>
        <v>-0.87276913757624952</v>
      </c>
      <c r="K9" s="153">
        <f t="shared" si="1"/>
        <v>-25527.579999999998</v>
      </c>
      <c r="L9" s="154">
        <f t="shared" si="2"/>
        <v>-15063.169999999998</v>
      </c>
      <c r="M9" s="155">
        <f t="shared" si="3"/>
        <v>-42388.25</v>
      </c>
    </row>
    <row r="10" spans="2:13" x14ac:dyDescent="0.35">
      <c r="B10" s="146" t="s">
        <v>16</v>
      </c>
      <c r="C10" s="147">
        <v>10425.012000000001</v>
      </c>
      <c r="D10" s="147">
        <v>12081.62</v>
      </c>
      <c r="E10" s="148">
        <v>19662.2</v>
      </c>
      <c r="F10" s="148">
        <v>21502.3</v>
      </c>
      <c r="G10" s="149">
        <v>26398.799999999999</v>
      </c>
      <c r="H10" s="150">
        <f t="shared" si="4"/>
        <v>-0.38554078383904145</v>
      </c>
      <c r="I10" s="151">
        <f>D10/F10-1</f>
        <v>-0.43812429368021089</v>
      </c>
      <c r="J10" s="152">
        <f t="shared" si="0"/>
        <v>-0.54234207615497665</v>
      </c>
      <c r="K10" s="153">
        <f t="shared" si="1"/>
        <v>-7580.58</v>
      </c>
      <c r="L10" s="154">
        <f t="shared" si="2"/>
        <v>-9420.6799999999985</v>
      </c>
      <c r="M10" s="155">
        <f t="shared" si="3"/>
        <v>-14317.179999999998</v>
      </c>
    </row>
    <row r="11" spans="2:13" ht="21.75" thickBot="1" x14ac:dyDescent="0.4">
      <c r="B11" s="146" t="s">
        <v>17</v>
      </c>
      <c r="C11" s="147">
        <v>25775.248</v>
      </c>
      <c r="D11" s="147">
        <v>29879.98</v>
      </c>
      <c r="E11" s="148">
        <v>44651.78</v>
      </c>
      <c r="F11" s="148">
        <v>31670.14</v>
      </c>
      <c r="G11" s="149">
        <v>42325.31</v>
      </c>
      <c r="H11" s="150">
        <f t="shared" si="4"/>
        <v>-0.33082219790566014</v>
      </c>
      <c r="I11" s="151">
        <f>D11/F11-1</f>
        <v>-5.6525168502570611E-2</v>
      </c>
      <c r="J11" s="152">
        <f t="shared" si="0"/>
        <v>-0.29403990189321705</v>
      </c>
      <c r="K11" s="153">
        <f t="shared" si="1"/>
        <v>-14771.8</v>
      </c>
      <c r="L11" s="154">
        <f t="shared" si="2"/>
        <v>-1790.1599999999999</v>
      </c>
      <c r="M11" s="155">
        <f t="shared" si="3"/>
        <v>-12445.329999999998</v>
      </c>
    </row>
    <row r="12" spans="2:13" ht="21.75" thickBot="1" x14ac:dyDescent="0.4">
      <c r="B12" s="156" t="s">
        <v>18</v>
      </c>
      <c r="C12" s="157">
        <f>SUM(C8:C11)</f>
        <v>56006.92</v>
      </c>
      <c r="D12" s="158">
        <f>SUM(D8:D11)</f>
        <v>64124.86</v>
      </c>
      <c r="E12" s="159">
        <f>SUM(E8:E11)</f>
        <v>123144.42</v>
      </c>
      <c r="F12" s="159">
        <f>SUM(F8:F11)</f>
        <v>100571.03</v>
      </c>
      <c r="G12" s="160">
        <f>SUM(G8:G11)</f>
        <v>139100.12</v>
      </c>
      <c r="H12" s="161">
        <f t="shared" si="4"/>
        <v>-0.47927108674514041</v>
      </c>
      <c r="I12" s="161">
        <f>D12/F12-I13</f>
        <v>1.0099247898945785</v>
      </c>
      <c r="J12" s="161">
        <f t="shared" si="0"/>
        <v>-0.53900212307509143</v>
      </c>
      <c r="K12" s="162">
        <f t="shared" si="1"/>
        <v>-59019.56</v>
      </c>
      <c r="L12" s="162">
        <f t="shared" si="2"/>
        <v>-36446.17</v>
      </c>
      <c r="M12" s="162">
        <f t="shared" si="3"/>
        <v>-74975.259999999995</v>
      </c>
    </row>
    <row r="13" spans="2:13" x14ac:dyDescent="0.35">
      <c r="B13" s="163" t="s">
        <v>19</v>
      </c>
      <c r="C13" s="164">
        <v>26313.276000000002</v>
      </c>
      <c r="D13" s="147">
        <v>27040.58</v>
      </c>
      <c r="E13" s="165">
        <v>49089.5</v>
      </c>
      <c r="F13" s="165">
        <v>41921.29</v>
      </c>
      <c r="G13" s="166">
        <v>30582.67</v>
      </c>
      <c r="H13" s="167">
        <f t="shared" si="4"/>
        <v>-0.44915755915216082</v>
      </c>
      <c r="I13" s="168">
        <f>C13/F13-1</f>
        <v>-0.37231712096645875</v>
      </c>
      <c r="J13" s="169">
        <f t="shared" si="0"/>
        <v>-0.11582016874262435</v>
      </c>
      <c r="K13" s="170">
        <f t="shared" si="1"/>
        <v>-22048.92</v>
      </c>
      <c r="L13" s="171">
        <f t="shared" si="2"/>
        <v>-14880.71</v>
      </c>
      <c r="M13" s="172">
        <f t="shared" si="3"/>
        <v>-3542.0899999999965</v>
      </c>
    </row>
    <row r="14" spans="2:13" x14ac:dyDescent="0.35">
      <c r="B14" s="163" t="s">
        <v>20</v>
      </c>
      <c r="C14" s="164">
        <v>6122.51</v>
      </c>
      <c r="D14" s="147">
        <v>6586.15</v>
      </c>
      <c r="E14" s="165">
        <v>9043.27</v>
      </c>
      <c r="F14" s="165">
        <v>9099.8799999999992</v>
      </c>
      <c r="G14" s="166">
        <v>10854</v>
      </c>
      <c r="H14" s="150">
        <f t="shared" si="4"/>
        <v>-0.27170702633007759</v>
      </c>
      <c r="I14" s="151">
        <f>D14/F14-1</f>
        <v>-0.27623770862912478</v>
      </c>
      <c r="J14" s="152">
        <f t="shared" si="0"/>
        <v>-0.39320526994656346</v>
      </c>
      <c r="K14" s="153">
        <f t="shared" si="1"/>
        <v>-2457.1200000000008</v>
      </c>
      <c r="L14" s="154">
        <f t="shared" si="2"/>
        <v>-2513.7299999999996</v>
      </c>
      <c r="M14" s="155">
        <f t="shared" si="3"/>
        <v>-4267.8500000000004</v>
      </c>
    </row>
    <row r="15" spans="2:13" x14ac:dyDescent="0.35">
      <c r="B15" s="173" t="s">
        <v>23</v>
      </c>
      <c r="C15" s="164">
        <v>3916.5740000000001</v>
      </c>
      <c r="D15" s="147">
        <v>3892.57</v>
      </c>
      <c r="E15" s="174">
        <v>3741.06</v>
      </c>
      <c r="F15" s="174">
        <v>3464.41</v>
      </c>
      <c r="G15" s="174">
        <v>5390.3</v>
      </c>
      <c r="H15" s="175">
        <f t="shared" si="4"/>
        <v>4.0499216799516846E-2</v>
      </c>
      <c r="I15" s="176">
        <f>D15/F15-1</f>
        <v>0.12358814343567892</v>
      </c>
      <c r="J15" s="152">
        <f t="shared" si="0"/>
        <v>-0.27785652004526651</v>
      </c>
      <c r="K15" s="177">
        <f t="shared" si="1"/>
        <v>151.51000000000022</v>
      </c>
      <c r="L15" s="178">
        <f t="shared" si="2"/>
        <v>428.16000000000031</v>
      </c>
      <c r="M15" s="155">
        <f t="shared" si="3"/>
        <v>-1497.73</v>
      </c>
    </row>
    <row r="16" spans="2:13" x14ac:dyDescent="0.35">
      <c r="B16" s="163" t="s">
        <v>21</v>
      </c>
      <c r="C16" s="164">
        <v>54213.364000000001</v>
      </c>
      <c r="D16" s="147">
        <v>57728.68</v>
      </c>
      <c r="E16" s="165">
        <v>29902.565999999999</v>
      </c>
      <c r="F16" s="165">
        <v>22634.92</v>
      </c>
      <c r="G16" s="166">
        <v>5669.99</v>
      </c>
      <c r="H16" s="179">
        <f t="shared" si="4"/>
        <v>0.93055940416618443</v>
      </c>
      <c r="I16" s="176">
        <f>D16/F16-1</f>
        <v>1.5504256255378861</v>
      </c>
      <c r="J16" s="180">
        <f t="shared" si="0"/>
        <v>9.1814430007813073</v>
      </c>
      <c r="K16" s="181">
        <f t="shared" si="1"/>
        <v>27826.114000000001</v>
      </c>
      <c r="L16" s="178">
        <f t="shared" si="2"/>
        <v>35093.760000000002</v>
      </c>
      <c r="M16" s="182">
        <f t="shared" si="3"/>
        <v>52058.69</v>
      </c>
    </row>
    <row r="17" spans="1:13" ht="21.75" thickBot="1" x14ac:dyDescent="0.4">
      <c r="B17" s="163" t="s">
        <v>107</v>
      </c>
      <c r="C17" s="164">
        <v>19611.289199999999</v>
      </c>
      <c r="D17" s="147">
        <v>20555.38</v>
      </c>
      <c r="E17" s="165">
        <v>16272.26</v>
      </c>
      <c r="F17" s="165">
        <v>19040</v>
      </c>
      <c r="G17" s="166">
        <v>20823.21</v>
      </c>
      <c r="H17" s="179">
        <f t="shared" si="4"/>
        <v>0.26321604989104164</v>
      </c>
      <c r="I17" s="176">
        <f>D17/F17-1</f>
        <v>7.9589285714285696E-2</v>
      </c>
      <c r="J17" s="152">
        <f t="shared" si="0"/>
        <v>-1.2862089946746869E-2</v>
      </c>
      <c r="K17" s="181">
        <f t="shared" si="1"/>
        <v>4283.1200000000008</v>
      </c>
      <c r="L17" s="178">
        <f t="shared" si="2"/>
        <v>1515.380000000001</v>
      </c>
      <c r="M17" s="155">
        <f t="shared" si="3"/>
        <v>-267.82999999999811</v>
      </c>
    </row>
    <row r="18" spans="1:13" ht="21.75" thickBot="1" x14ac:dyDescent="0.4">
      <c r="B18" s="183" t="s">
        <v>26</v>
      </c>
      <c r="C18" s="184">
        <f>SUM(C13:C17)</f>
        <v>110177.0132</v>
      </c>
      <c r="D18" s="185">
        <f>SUM(D13:D17)</f>
        <v>115803.36000000002</v>
      </c>
      <c r="E18" s="186">
        <f>SUM(E13:E17)</f>
        <v>108048.656</v>
      </c>
      <c r="F18" s="186">
        <f>SUM(F13:F17)</f>
        <v>96160.5</v>
      </c>
      <c r="G18" s="187">
        <f>SUM(G13:G17)</f>
        <v>73320.17</v>
      </c>
      <c r="H18" s="179">
        <f t="shared" si="4"/>
        <v>7.1770480884093768E-2</v>
      </c>
      <c r="I18" s="176">
        <f>D18/F18-1</f>
        <v>0.20427160840469849</v>
      </c>
      <c r="J18" s="180">
        <f t="shared" ref="J18:J19" si="5">D18/G18-1</f>
        <v>0.57942023320458769</v>
      </c>
      <c r="K18" s="188">
        <f t="shared" ref="K18:K19" si="6">D18-E18</f>
        <v>7754.7040000000125</v>
      </c>
      <c r="L18" s="189">
        <f t="shared" si="2"/>
        <v>19642.860000000015</v>
      </c>
      <c r="M18" s="189">
        <f t="shared" si="3"/>
        <v>42483.190000000017</v>
      </c>
    </row>
    <row r="19" spans="1:13" ht="42.75" thickBot="1" x14ac:dyDescent="0.4">
      <c r="B19" s="190" t="s">
        <v>58</v>
      </c>
      <c r="C19" s="191">
        <f>C12+C18</f>
        <v>166183.9332</v>
      </c>
      <c r="D19" s="192">
        <f>D12+D18</f>
        <v>179928.22000000003</v>
      </c>
      <c r="E19" s="193">
        <f>E12+E18</f>
        <v>231193.076</v>
      </c>
      <c r="F19" s="193">
        <f>F12+F18</f>
        <v>196731.53</v>
      </c>
      <c r="G19" s="193">
        <f>G12+G18</f>
        <v>212420.28999999998</v>
      </c>
      <c r="H19" s="194">
        <f t="shared" si="4"/>
        <v>-0.22174044693276185</v>
      </c>
      <c r="I19" s="194">
        <f t="shared" ref="I19" si="7">D19/F19-1</f>
        <v>-8.5412389157955348E-2</v>
      </c>
      <c r="J19" s="194">
        <f t="shared" si="5"/>
        <v>-0.15296123548273077</v>
      </c>
      <c r="K19" s="195">
        <f t="shared" si="6"/>
        <v>-51264.855999999971</v>
      </c>
      <c r="L19" s="196">
        <f t="shared" ref="L19" si="8">D19-F19</f>
        <v>-16803.309999999969</v>
      </c>
      <c r="M19" s="196">
        <f t="shared" ref="M19" si="9">D19-G19</f>
        <v>-32492.069999999949</v>
      </c>
    </row>
    <row r="20" spans="1:13" ht="42" x14ac:dyDescent="0.35">
      <c r="B20" s="197" t="s">
        <v>45</v>
      </c>
      <c r="C20" s="198"/>
      <c r="D20" s="199"/>
      <c r="E20" s="200">
        <v>248044.08040000001</v>
      </c>
      <c r="F20" s="200">
        <v>233879.3</v>
      </c>
      <c r="G20" s="200">
        <v>271615.8149</v>
      </c>
      <c r="H20" s="201"/>
      <c r="I20" s="201"/>
      <c r="J20" s="201"/>
      <c r="K20" s="202"/>
      <c r="L20" s="202"/>
      <c r="M20" s="202"/>
    </row>
    <row r="21" spans="1:13" x14ac:dyDescent="0.35">
      <c r="A21" s="22" t="s">
        <v>27</v>
      </c>
      <c r="B21" s="203"/>
      <c r="C21" s="204"/>
      <c r="D21" s="204"/>
      <c r="E21" s="204"/>
      <c r="F21" s="204"/>
      <c r="G21" s="204"/>
      <c r="H21" s="205"/>
      <c r="I21" s="205"/>
      <c r="J21" s="205"/>
      <c r="K21" s="206"/>
      <c r="L21" s="206"/>
      <c r="M21" s="206"/>
    </row>
    <row r="22" spans="1:13" x14ac:dyDescent="0.35">
      <c r="A22" t="s">
        <v>106</v>
      </c>
      <c r="B22" s="203"/>
      <c r="C22" s="204"/>
      <c r="D22" s="204"/>
      <c r="E22" s="204"/>
      <c r="F22" s="204"/>
      <c r="G22" s="204"/>
      <c r="H22" s="205"/>
      <c r="I22" s="205"/>
      <c r="J22" s="205"/>
      <c r="K22" s="206"/>
      <c r="L22" s="206"/>
      <c r="M22" s="206"/>
    </row>
    <row r="23" spans="1:13" x14ac:dyDescent="0.35">
      <c r="B23" s="231"/>
      <c r="C23" s="231"/>
      <c r="D23" s="207"/>
      <c r="E23" s="208"/>
      <c r="F23" s="133"/>
      <c r="G23" s="133"/>
      <c r="H23" s="133"/>
      <c r="I23" s="205"/>
      <c r="J23" s="205"/>
      <c r="K23" s="206"/>
      <c r="L23" s="206"/>
      <c r="M23" s="206"/>
    </row>
    <row r="24" spans="1:13" x14ac:dyDescent="0.35">
      <c r="B24" s="208"/>
      <c r="C24" s="133"/>
      <c r="D24" s="133"/>
      <c r="E24" s="209"/>
      <c r="F24" s="133"/>
      <c r="G24" s="209"/>
      <c r="H24" s="133"/>
      <c r="I24" s="205"/>
      <c r="J24" s="205"/>
      <c r="K24" s="206"/>
      <c r="L24" s="206"/>
      <c r="M24" s="206"/>
    </row>
    <row r="25" spans="1:13" x14ac:dyDescent="0.35">
      <c r="C25" s="210"/>
      <c r="D25" s="211"/>
      <c r="E25" s="210"/>
      <c r="F25" s="133"/>
      <c r="G25" s="133"/>
      <c r="H25" s="133"/>
      <c r="I25" s="205"/>
      <c r="J25" s="205"/>
      <c r="K25" s="206"/>
      <c r="L25" s="206"/>
      <c r="M25" s="206"/>
    </row>
    <row r="26" spans="1:13" x14ac:dyDescent="0.35">
      <c r="E26" s="210"/>
    </row>
  </sheetData>
  <mergeCells count="5">
    <mergeCell ref="J2:K2"/>
    <mergeCell ref="H5:J6"/>
    <mergeCell ref="K5:M6"/>
    <mergeCell ref="B23:C23"/>
    <mergeCell ref="D5:G6"/>
  </mergeCells>
  <phoneticPr fontId="24" type="noConversion"/>
  <pageMargins left="0.7" right="0.7" top="0.75" bottom="0.75" header="0.3" footer="0.3"/>
  <pageSetup paperSize="9" orientation="portrait" r:id="rId1"/>
  <drawing r:id="rId2"/>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tint="-0.249977111117893"/>
  </sheetPr>
  <dimension ref="A1:Q39"/>
  <sheetViews>
    <sheetView showGridLines="0" workbookViewId="0">
      <selection activeCell="A39" sqref="A39"/>
    </sheetView>
  </sheetViews>
  <sheetFormatPr baseColWidth="10" defaultRowHeight="15" x14ac:dyDescent="0.25"/>
  <cols>
    <col min="1" max="1" width="7.5703125" customWidth="1"/>
    <col min="2" max="2" width="36.42578125" customWidth="1"/>
    <col min="3" max="3" width="13.5703125" customWidth="1"/>
    <col min="15" max="15" width="15.5703125" customWidth="1"/>
    <col min="16" max="16" width="14.140625" bestFit="1" customWidth="1"/>
  </cols>
  <sheetData>
    <row r="1" spans="2:17" ht="15.75" thickBot="1" x14ac:dyDescent="0.3"/>
    <row r="2" spans="2:17" ht="16.5" thickBot="1" x14ac:dyDescent="0.3">
      <c r="B2" s="238" t="s">
        <v>96</v>
      </c>
      <c r="C2" s="239"/>
      <c r="D2" s="239"/>
      <c r="E2" s="239"/>
      <c r="F2" s="239"/>
      <c r="G2" s="239"/>
      <c r="H2" s="239"/>
      <c r="I2" s="239"/>
      <c r="J2" s="239"/>
      <c r="K2" s="239"/>
      <c r="L2" s="239"/>
      <c r="M2" s="239"/>
      <c r="N2" s="239"/>
      <c r="O2" s="239"/>
      <c r="P2" s="240"/>
    </row>
    <row r="3" spans="2:17" ht="5.25" customHeight="1" x14ac:dyDescent="0.25"/>
    <row r="4" spans="2:17" x14ac:dyDescent="0.25">
      <c r="B4" s="89" t="s">
        <v>72</v>
      </c>
      <c r="C4" s="90" t="s">
        <v>78</v>
      </c>
      <c r="D4" s="90" t="s">
        <v>80</v>
      </c>
      <c r="E4" s="90" t="s">
        <v>79</v>
      </c>
      <c r="F4" s="90" t="s">
        <v>81</v>
      </c>
      <c r="G4" s="90" t="s">
        <v>82</v>
      </c>
      <c r="H4" s="90" t="s">
        <v>83</v>
      </c>
      <c r="I4" s="90" t="s">
        <v>84</v>
      </c>
      <c r="J4" s="90" t="s">
        <v>85</v>
      </c>
      <c r="K4" s="90" t="s">
        <v>86</v>
      </c>
      <c r="L4" s="215" t="s">
        <v>87</v>
      </c>
      <c r="M4" s="215" t="s">
        <v>108</v>
      </c>
      <c r="N4" s="215" t="s">
        <v>111</v>
      </c>
      <c r="O4" s="215" t="s">
        <v>20</v>
      </c>
      <c r="P4" s="85" t="s">
        <v>88</v>
      </c>
    </row>
    <row r="5" spans="2:17" x14ac:dyDescent="0.25">
      <c r="B5" s="91" t="s">
        <v>73</v>
      </c>
      <c r="C5" s="84">
        <v>441.13</v>
      </c>
      <c r="D5" s="84"/>
      <c r="E5" s="84"/>
      <c r="F5" s="84"/>
      <c r="G5" s="84"/>
      <c r="H5" s="84"/>
      <c r="I5" s="84"/>
      <c r="J5" s="84"/>
      <c r="K5" s="84"/>
      <c r="L5" s="84"/>
      <c r="M5" s="84"/>
      <c r="N5" s="84"/>
      <c r="O5" s="84"/>
      <c r="P5" s="86">
        <f>SUM(C5:L5)</f>
        <v>441.13</v>
      </c>
      <c r="Q5" s="101"/>
    </row>
    <row r="6" spans="2:17" x14ac:dyDescent="0.25">
      <c r="B6" s="91" t="s">
        <v>74</v>
      </c>
      <c r="C6" s="84"/>
      <c r="D6" s="84"/>
      <c r="E6" s="84"/>
      <c r="F6" s="84"/>
      <c r="G6" s="84"/>
      <c r="H6" s="84"/>
      <c r="I6" s="84"/>
      <c r="J6" s="84">
        <v>49.6</v>
      </c>
      <c r="K6" s="84"/>
      <c r="L6" s="84"/>
      <c r="M6" s="84"/>
      <c r="N6" s="84"/>
      <c r="O6" s="84"/>
      <c r="P6" s="86">
        <f>SUM(C6:L6)</f>
        <v>49.6</v>
      </c>
      <c r="Q6" s="101"/>
    </row>
    <row r="7" spans="2:17" x14ac:dyDescent="0.25">
      <c r="B7" s="91" t="s">
        <v>75</v>
      </c>
      <c r="C7" s="84">
        <v>473.77</v>
      </c>
      <c r="D7" s="84"/>
      <c r="E7" s="84"/>
      <c r="F7" s="84">
        <v>192</v>
      </c>
      <c r="G7" s="84"/>
      <c r="H7" s="84"/>
      <c r="I7" s="84"/>
      <c r="J7" s="84">
        <v>102.38</v>
      </c>
      <c r="K7" s="84">
        <v>1536.41</v>
      </c>
      <c r="L7" s="84"/>
      <c r="M7" s="84"/>
      <c r="N7" s="84"/>
      <c r="O7" s="84"/>
      <c r="P7" s="86">
        <f>SUM(C7:L7)</f>
        <v>2304.56</v>
      </c>
      <c r="Q7" s="101"/>
    </row>
    <row r="8" spans="2:17" x14ac:dyDescent="0.25">
      <c r="B8" s="91" t="s">
        <v>76</v>
      </c>
      <c r="C8" s="84">
        <v>816.23</v>
      </c>
      <c r="D8" s="84"/>
      <c r="E8" s="84"/>
      <c r="F8" s="84">
        <v>169.21</v>
      </c>
      <c r="G8" s="84"/>
      <c r="H8" s="84"/>
      <c r="I8" s="84">
        <v>184.19</v>
      </c>
      <c r="J8" s="84">
        <v>51.84</v>
      </c>
      <c r="K8" s="84">
        <v>6943.17</v>
      </c>
      <c r="L8" s="84"/>
      <c r="M8" s="84"/>
      <c r="N8" s="84"/>
      <c r="O8" s="84"/>
      <c r="P8" s="86">
        <f>SUM(C8:L8)</f>
        <v>8164.64</v>
      </c>
      <c r="Q8" s="101"/>
    </row>
    <row r="9" spans="2:17" x14ac:dyDescent="0.25">
      <c r="B9" s="91" t="s">
        <v>77</v>
      </c>
      <c r="C9" s="84">
        <v>93984.23</v>
      </c>
      <c r="D9" s="84">
        <v>23.4</v>
      </c>
      <c r="E9" s="84"/>
      <c r="F9" s="84">
        <v>4496.59</v>
      </c>
      <c r="G9" s="84"/>
      <c r="H9" s="84"/>
      <c r="I9" s="84">
        <v>1834.34</v>
      </c>
      <c r="J9" s="84"/>
      <c r="K9" s="84">
        <v>59108.22</v>
      </c>
      <c r="L9" s="75"/>
      <c r="M9" s="75"/>
      <c r="N9" s="75"/>
      <c r="O9" s="75"/>
      <c r="P9" s="86">
        <f>SUM(C9:M9)</f>
        <v>159446.77999999997</v>
      </c>
    </row>
    <row r="10" spans="2:17" ht="18.75" x14ac:dyDescent="0.25">
      <c r="B10" s="87" t="s">
        <v>109</v>
      </c>
      <c r="C10" s="86">
        <f t="shared" ref="C10:K10" si="0">SUM(C5:C9)</f>
        <v>95715.36</v>
      </c>
      <c r="D10" s="86">
        <f t="shared" si="0"/>
        <v>23.4</v>
      </c>
      <c r="E10" s="86">
        <f t="shared" si="0"/>
        <v>0</v>
      </c>
      <c r="F10" s="86">
        <f t="shared" si="0"/>
        <v>4857.8</v>
      </c>
      <c r="G10" s="86">
        <f t="shared" si="0"/>
        <v>0</v>
      </c>
      <c r="H10" s="86">
        <f t="shared" si="0"/>
        <v>0</v>
      </c>
      <c r="I10" s="86">
        <f t="shared" si="0"/>
        <v>2018.53</v>
      </c>
      <c r="J10" s="86">
        <f t="shared" si="0"/>
        <v>203.82</v>
      </c>
      <c r="K10" s="86">
        <f t="shared" si="0"/>
        <v>67587.8</v>
      </c>
      <c r="L10" s="214">
        <v>12462.29</v>
      </c>
      <c r="M10" s="214">
        <v>27040.59</v>
      </c>
      <c r="N10" s="214">
        <v>3892.57</v>
      </c>
      <c r="O10" s="214">
        <v>6586.15</v>
      </c>
      <c r="P10" s="88">
        <f>SUM(C10:O10)</f>
        <v>220388.31000000003</v>
      </c>
      <c r="Q10" s="212">
        <v>44409</v>
      </c>
    </row>
    <row r="11" spans="2:17" x14ac:dyDescent="0.25">
      <c r="B11" s="91" t="s">
        <v>104</v>
      </c>
      <c r="C11" s="126">
        <v>64124.86</v>
      </c>
      <c r="D11" s="75">
        <v>23.4</v>
      </c>
      <c r="E11" s="75"/>
      <c r="F11" s="126">
        <v>5138.79</v>
      </c>
      <c r="G11" s="75"/>
      <c r="H11" s="75"/>
      <c r="I11" s="75">
        <v>1835.9</v>
      </c>
      <c r="J11" s="126">
        <v>1095</v>
      </c>
      <c r="K11" s="126">
        <v>57728.68</v>
      </c>
      <c r="L11" s="216">
        <v>12462.29</v>
      </c>
      <c r="M11" s="216">
        <v>27040.58</v>
      </c>
      <c r="N11" s="216">
        <v>3892.57</v>
      </c>
      <c r="O11" s="216">
        <v>6586.15</v>
      </c>
      <c r="P11" s="127">
        <f>SUM(C11:O11)</f>
        <v>179928.22</v>
      </c>
      <c r="Q11" s="213">
        <v>44407</v>
      </c>
    </row>
    <row r="12" spans="2:17" x14ac:dyDescent="0.25">
      <c r="B12" s="77"/>
      <c r="C12" s="125"/>
      <c r="D12" s="2"/>
      <c r="E12" s="2"/>
      <c r="F12" s="125"/>
      <c r="G12" s="2"/>
      <c r="H12" s="2"/>
      <c r="I12" s="2"/>
      <c r="J12" s="125"/>
      <c r="K12" s="125"/>
      <c r="L12" s="217"/>
      <c r="M12" s="217"/>
      <c r="N12" s="217"/>
      <c r="O12" s="217"/>
      <c r="P12" s="218"/>
      <c r="Q12" s="213"/>
    </row>
    <row r="13" spans="2:17" x14ac:dyDescent="0.25">
      <c r="B13" t="s">
        <v>112</v>
      </c>
      <c r="C13" s="125"/>
      <c r="D13" s="2"/>
      <c r="E13" s="2"/>
      <c r="F13" s="125"/>
      <c r="G13" s="2"/>
      <c r="H13" s="2"/>
      <c r="I13" s="2"/>
      <c r="J13" s="125"/>
      <c r="K13" s="125"/>
      <c r="L13" s="217"/>
      <c r="M13" s="217"/>
      <c r="N13" s="217"/>
      <c r="O13" s="217"/>
      <c r="P13" s="218"/>
      <c r="Q13" s="213"/>
    </row>
    <row r="14" spans="2:17" x14ac:dyDescent="0.25">
      <c r="B14" t="s">
        <v>113</v>
      </c>
      <c r="C14" s="125"/>
      <c r="D14" s="2"/>
      <c r="E14" s="2"/>
      <c r="F14" s="125"/>
      <c r="G14" s="2"/>
      <c r="H14" s="2"/>
      <c r="I14" s="2"/>
      <c r="J14" s="125"/>
      <c r="K14" s="125"/>
      <c r="L14" s="217"/>
      <c r="M14" s="217"/>
      <c r="N14" s="217"/>
      <c r="O14" s="217"/>
      <c r="P14" s="218"/>
      <c r="Q14" s="213"/>
    </row>
    <row r="15" spans="2:17" x14ac:dyDescent="0.25">
      <c r="B15" s="77"/>
      <c r="C15" s="125"/>
      <c r="D15" s="2"/>
      <c r="E15" s="2"/>
      <c r="F15" s="125"/>
      <c r="G15" s="2"/>
      <c r="H15" s="2"/>
      <c r="I15" s="2"/>
      <c r="J15" s="125"/>
      <c r="K15" s="125"/>
      <c r="L15" s="217"/>
      <c r="M15" s="217"/>
      <c r="N15" s="217"/>
      <c r="O15" s="217"/>
      <c r="P15" s="218"/>
      <c r="Q15" s="213"/>
    </row>
    <row r="16" spans="2:17" x14ac:dyDescent="0.25">
      <c r="B16" s="77"/>
      <c r="C16" s="125"/>
      <c r="D16" s="2"/>
      <c r="E16" s="2"/>
      <c r="F16" s="125"/>
      <c r="G16" s="2"/>
      <c r="H16" s="2"/>
      <c r="I16" s="2"/>
      <c r="J16" s="125"/>
      <c r="K16" s="125"/>
      <c r="L16" s="217"/>
      <c r="M16" s="217"/>
      <c r="N16" s="217"/>
      <c r="O16" s="217"/>
      <c r="P16" s="218"/>
      <c r="Q16" s="213"/>
    </row>
    <row r="17" spans="2:17" x14ac:dyDescent="0.25">
      <c r="B17" s="77"/>
      <c r="C17" s="125"/>
      <c r="D17" s="2"/>
      <c r="E17" s="2"/>
      <c r="F17" s="125"/>
      <c r="G17" s="2"/>
      <c r="H17" s="2"/>
      <c r="I17" s="2"/>
      <c r="J17" s="125"/>
      <c r="K17" s="125"/>
      <c r="L17" s="217"/>
      <c r="M17" s="217"/>
      <c r="N17" s="217"/>
      <c r="O17" s="217"/>
      <c r="P17" s="218"/>
      <c r="Q17" s="213"/>
    </row>
    <row r="18" spans="2:17" ht="15.75" thickBot="1" x14ac:dyDescent="0.3">
      <c r="B18" s="77"/>
      <c r="C18" s="125"/>
      <c r="F18" s="125"/>
      <c r="J18" s="125"/>
      <c r="K18" s="125"/>
      <c r="Q18" s="101"/>
    </row>
    <row r="19" spans="2:17" ht="16.5" thickBot="1" x14ac:dyDescent="0.3">
      <c r="B19" s="241" t="s">
        <v>89</v>
      </c>
      <c r="C19" s="242"/>
      <c r="D19" s="242"/>
      <c r="E19" s="242"/>
      <c r="F19" s="242"/>
      <c r="G19" s="242"/>
      <c r="H19" s="242"/>
      <c r="I19" s="242"/>
      <c r="J19" s="242"/>
      <c r="K19" s="242"/>
      <c r="L19" s="242"/>
      <c r="M19" s="242"/>
      <c r="N19" s="242"/>
      <c r="O19" s="242"/>
      <c r="P19" s="243"/>
      <c r="Q19" s="101"/>
    </row>
    <row r="20" spans="2:17" ht="6" customHeight="1" x14ac:dyDescent="0.25">
      <c r="Q20" s="101"/>
    </row>
    <row r="21" spans="2:17" x14ac:dyDescent="0.25">
      <c r="B21" s="89" t="s">
        <v>72</v>
      </c>
      <c r="C21" s="90" t="s">
        <v>78</v>
      </c>
      <c r="D21" s="90" t="s">
        <v>80</v>
      </c>
      <c r="E21" s="90" t="s">
        <v>79</v>
      </c>
      <c r="F21" s="90" t="s">
        <v>81</v>
      </c>
      <c r="G21" s="90" t="s">
        <v>82</v>
      </c>
      <c r="H21" s="90" t="s">
        <v>83</v>
      </c>
      <c r="I21" s="90" t="s">
        <v>84</v>
      </c>
      <c r="J21" s="90" t="s">
        <v>85</v>
      </c>
      <c r="K21" s="90" t="s">
        <v>86</v>
      </c>
      <c r="L21" s="90" t="s">
        <v>87</v>
      </c>
      <c r="M21" s="90"/>
      <c r="N21" s="90"/>
      <c r="O21" s="90"/>
      <c r="P21" s="95" t="s">
        <v>88</v>
      </c>
      <c r="Q21" s="101"/>
    </row>
    <row r="22" spans="2:17" x14ac:dyDescent="0.25">
      <c r="B22" s="91" t="s">
        <v>73</v>
      </c>
      <c r="C22" s="84">
        <v>3321.64</v>
      </c>
      <c r="D22" s="84">
        <v>358.5</v>
      </c>
      <c r="E22" s="84"/>
      <c r="F22" s="84"/>
      <c r="G22" s="84"/>
      <c r="H22" s="84"/>
      <c r="I22" s="84"/>
      <c r="J22" s="84">
        <v>4.8</v>
      </c>
      <c r="K22" s="84"/>
      <c r="L22" s="84"/>
      <c r="M22" s="84"/>
      <c r="N22" s="84"/>
      <c r="O22" s="84"/>
      <c r="P22" s="93">
        <f>SUM(C22:L22)</f>
        <v>3684.94</v>
      </c>
      <c r="Q22" s="101"/>
    </row>
    <row r="23" spans="2:17" x14ac:dyDescent="0.25">
      <c r="B23" s="91" t="s">
        <v>90</v>
      </c>
      <c r="C23" s="84">
        <v>2032.81</v>
      </c>
      <c r="D23" s="84">
        <v>116.22</v>
      </c>
      <c r="E23" s="84"/>
      <c r="F23" s="84"/>
      <c r="G23" s="84"/>
      <c r="H23" s="84"/>
      <c r="I23" s="84"/>
      <c r="J23" s="84">
        <v>15.75</v>
      </c>
      <c r="K23" s="84"/>
      <c r="L23" s="84"/>
      <c r="M23" s="84"/>
      <c r="N23" s="84"/>
      <c r="O23" s="84"/>
      <c r="P23" s="93">
        <f t="shared" ref="P23:P25" si="1">SUM(C23:L23)</f>
        <v>2164.7799999999997</v>
      </c>
      <c r="Q23" s="101"/>
    </row>
    <row r="24" spans="2:17" x14ac:dyDescent="0.25">
      <c r="B24" s="91" t="s">
        <v>75</v>
      </c>
      <c r="C24" s="84">
        <v>10779.71</v>
      </c>
      <c r="D24" s="84"/>
      <c r="E24" s="84">
        <v>42</v>
      </c>
      <c r="F24" s="84"/>
      <c r="G24" s="84"/>
      <c r="H24" s="84"/>
      <c r="I24" s="84"/>
      <c r="J24" s="84"/>
      <c r="K24" s="84"/>
      <c r="L24" s="84">
        <v>24</v>
      </c>
      <c r="M24" s="84"/>
      <c r="N24" s="84"/>
      <c r="O24" s="84"/>
      <c r="P24" s="93">
        <f t="shared" si="1"/>
        <v>10845.71</v>
      </c>
    </row>
    <row r="25" spans="2:17" x14ac:dyDescent="0.25">
      <c r="B25" s="91" t="s">
        <v>76</v>
      </c>
      <c r="C25" s="84">
        <v>288</v>
      </c>
      <c r="D25" s="84"/>
      <c r="E25" s="84"/>
      <c r="F25" s="84"/>
      <c r="G25" s="84"/>
      <c r="H25" s="84"/>
      <c r="I25" s="84"/>
      <c r="J25" s="84"/>
      <c r="K25" s="84"/>
      <c r="L25" s="84"/>
      <c r="M25" s="84"/>
      <c r="N25" s="84"/>
      <c r="O25" s="84"/>
      <c r="P25" s="93">
        <f t="shared" si="1"/>
        <v>288</v>
      </c>
    </row>
    <row r="26" spans="2:17" ht="18.75" x14ac:dyDescent="0.25">
      <c r="B26" s="92" t="s">
        <v>91</v>
      </c>
      <c r="C26" s="93">
        <f t="shared" ref="C26:P26" si="2">SUM(C22:C25)</f>
        <v>16422.16</v>
      </c>
      <c r="D26" s="93">
        <f t="shared" si="2"/>
        <v>474.72</v>
      </c>
      <c r="E26" s="93">
        <f t="shared" si="2"/>
        <v>42</v>
      </c>
      <c r="F26" s="93">
        <f t="shared" si="2"/>
        <v>0</v>
      </c>
      <c r="G26" s="93">
        <f t="shared" si="2"/>
        <v>0</v>
      </c>
      <c r="H26" s="93">
        <f t="shared" si="2"/>
        <v>0</v>
      </c>
      <c r="I26" s="93">
        <f t="shared" si="2"/>
        <v>0</v>
      </c>
      <c r="J26" s="93">
        <f t="shared" si="2"/>
        <v>20.55</v>
      </c>
      <c r="K26" s="93">
        <f t="shared" si="2"/>
        <v>0</v>
      </c>
      <c r="L26" s="93">
        <f t="shared" si="2"/>
        <v>24</v>
      </c>
      <c r="M26" s="93"/>
      <c r="N26" s="93"/>
      <c r="O26" s="93"/>
      <c r="P26" s="94">
        <f t="shared" si="2"/>
        <v>16983.43</v>
      </c>
    </row>
    <row r="27" spans="2:17" ht="15.75" thickBot="1" x14ac:dyDescent="0.3"/>
    <row r="28" spans="2:17" ht="16.5" thickBot="1" x14ac:dyDescent="0.3">
      <c r="B28" s="244" t="s">
        <v>92</v>
      </c>
      <c r="C28" s="245"/>
      <c r="D28" s="245"/>
      <c r="E28" s="245"/>
      <c r="F28" s="245"/>
      <c r="G28" s="245"/>
      <c r="H28" s="245"/>
      <c r="I28" s="245"/>
      <c r="J28" s="245"/>
      <c r="K28" s="245"/>
      <c r="L28" s="245"/>
      <c r="M28" s="245"/>
      <c r="N28" s="245"/>
      <c r="O28" s="245"/>
      <c r="P28" s="246"/>
    </row>
    <row r="30" spans="2:17" x14ac:dyDescent="0.25">
      <c r="B30" s="89" t="s">
        <v>72</v>
      </c>
      <c r="C30" s="90" t="s">
        <v>78</v>
      </c>
      <c r="D30" s="90" t="s">
        <v>80</v>
      </c>
      <c r="E30" s="90" t="s">
        <v>79</v>
      </c>
      <c r="F30" s="90" t="s">
        <v>81</v>
      </c>
      <c r="G30" s="90" t="s">
        <v>82</v>
      </c>
      <c r="H30" s="90" t="s">
        <v>83</v>
      </c>
      <c r="I30" s="90" t="s">
        <v>84</v>
      </c>
      <c r="J30" s="90" t="s">
        <v>85</v>
      </c>
      <c r="K30" s="90" t="s">
        <v>86</v>
      </c>
      <c r="L30" s="90" t="s">
        <v>87</v>
      </c>
      <c r="M30" s="90"/>
      <c r="N30" s="90"/>
      <c r="O30" s="90"/>
      <c r="P30" s="96" t="s">
        <v>88</v>
      </c>
    </row>
    <row r="31" spans="2:17" x14ac:dyDescent="0.25">
      <c r="B31" s="91" t="s">
        <v>74</v>
      </c>
      <c r="C31" s="84"/>
      <c r="D31" s="84"/>
      <c r="E31" s="84"/>
      <c r="F31" s="84"/>
      <c r="G31" s="84"/>
      <c r="H31" s="84"/>
      <c r="I31" s="84"/>
      <c r="J31" s="84">
        <v>2233.46</v>
      </c>
      <c r="K31" s="84"/>
      <c r="L31" s="84"/>
      <c r="M31" s="84"/>
      <c r="N31" s="84"/>
      <c r="O31" s="84"/>
      <c r="P31" s="97">
        <f>SUM(C31:L31)</f>
        <v>2233.46</v>
      </c>
    </row>
    <row r="32" spans="2:17" x14ac:dyDescent="0.25">
      <c r="B32" s="91" t="s">
        <v>90</v>
      </c>
      <c r="C32" s="84">
        <v>548.29999999999995</v>
      </c>
      <c r="D32" s="84"/>
      <c r="E32" s="84"/>
      <c r="F32" s="84"/>
      <c r="G32" s="84"/>
      <c r="H32" s="84"/>
      <c r="I32" s="84"/>
      <c r="J32" s="84">
        <v>5408.47</v>
      </c>
      <c r="K32" s="84"/>
      <c r="L32" s="84"/>
      <c r="M32" s="84"/>
      <c r="N32" s="84"/>
      <c r="O32" s="84"/>
      <c r="P32" s="97">
        <f t="shared" ref="P32:P33" si="3">SUM(C32:L32)</f>
        <v>5956.77</v>
      </c>
    </row>
    <row r="33" spans="1:16" x14ac:dyDescent="0.25">
      <c r="B33" s="91" t="s">
        <v>94</v>
      </c>
      <c r="C33" s="84"/>
      <c r="D33" s="84"/>
      <c r="E33" s="84"/>
      <c r="F33" s="84"/>
      <c r="G33" s="84"/>
      <c r="H33" s="84"/>
      <c r="I33" s="84"/>
      <c r="J33" s="84">
        <v>112</v>
      </c>
      <c r="K33" s="84"/>
      <c r="L33" s="84"/>
      <c r="M33" s="84"/>
      <c r="N33" s="84"/>
      <c r="O33" s="84"/>
      <c r="P33" s="97">
        <f t="shared" si="3"/>
        <v>112</v>
      </c>
    </row>
    <row r="34" spans="1:16" ht="18.75" x14ac:dyDescent="0.25">
      <c r="B34" s="98" t="s">
        <v>93</v>
      </c>
      <c r="C34" s="97">
        <f t="shared" ref="C34:P34" si="4">SUM(C31:C33)</f>
        <v>548.29999999999995</v>
      </c>
      <c r="D34" s="97">
        <f t="shared" si="4"/>
        <v>0</v>
      </c>
      <c r="E34" s="97">
        <f t="shared" si="4"/>
        <v>0</v>
      </c>
      <c r="F34" s="97">
        <f t="shared" si="4"/>
        <v>0</v>
      </c>
      <c r="G34" s="97">
        <f t="shared" si="4"/>
        <v>0</v>
      </c>
      <c r="H34" s="97">
        <f t="shared" si="4"/>
        <v>0</v>
      </c>
      <c r="I34" s="97">
        <f t="shared" si="4"/>
        <v>0</v>
      </c>
      <c r="J34" s="97">
        <f t="shared" si="4"/>
        <v>7753.93</v>
      </c>
      <c r="K34" s="97">
        <f t="shared" si="4"/>
        <v>0</v>
      </c>
      <c r="L34" s="97">
        <f t="shared" si="4"/>
        <v>0</v>
      </c>
      <c r="M34" s="97"/>
      <c r="N34" s="97"/>
      <c r="O34" s="97"/>
      <c r="P34" s="99">
        <f t="shared" si="4"/>
        <v>8302.23</v>
      </c>
    </row>
    <row r="35" spans="1:16" ht="15.75" thickBot="1" x14ac:dyDescent="0.3"/>
    <row r="36" spans="1:16" ht="19.5" thickBot="1" x14ac:dyDescent="0.35">
      <c r="B36" s="247" t="s">
        <v>95</v>
      </c>
      <c r="C36" s="248"/>
      <c r="D36" s="248"/>
      <c r="E36" s="248"/>
      <c r="F36" s="248"/>
      <c r="G36" s="248"/>
      <c r="H36" s="248"/>
      <c r="I36" s="248"/>
      <c r="J36" s="248"/>
      <c r="K36" s="248"/>
      <c r="L36" s="248"/>
      <c r="M36" s="128"/>
      <c r="N36" s="128"/>
      <c r="O36" s="128"/>
      <c r="P36" s="100">
        <f>P10+P26+P34</f>
        <v>245673.97000000003</v>
      </c>
    </row>
    <row r="38" spans="1:16" x14ac:dyDescent="0.25">
      <c r="A38" t="s">
        <v>114</v>
      </c>
    </row>
    <row r="39" spans="1:16" x14ac:dyDescent="0.25">
      <c r="A39" t="s">
        <v>110</v>
      </c>
    </row>
  </sheetData>
  <mergeCells count="4">
    <mergeCell ref="B2:P2"/>
    <mergeCell ref="B19:P19"/>
    <mergeCell ref="B28:P28"/>
    <mergeCell ref="B36:L36"/>
  </mergeCells>
  <pageMargins left="0.7" right="0.7" top="0.75" bottom="0.75" header="0.3" footer="0.3"/>
  <pageSetup paperSize="9" orientation="portrait" r:id="rId1"/>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9" tint="0.39997558519241921"/>
  </sheetPr>
  <dimension ref="B1:T24"/>
  <sheetViews>
    <sheetView showGridLines="0" zoomScaleNormal="100" workbookViewId="0">
      <selection activeCell="D3" sqref="D3"/>
    </sheetView>
  </sheetViews>
  <sheetFormatPr baseColWidth="10" defaultRowHeight="15" x14ac:dyDescent="0.25"/>
  <cols>
    <col min="1" max="1" width="5" customWidth="1"/>
    <col min="2" max="2" width="16.42578125" customWidth="1"/>
    <col min="3" max="3" width="36.7109375" customWidth="1"/>
    <col min="4" max="4" width="20.42578125" customWidth="1"/>
    <col min="5" max="5" width="3.140625" customWidth="1"/>
    <col min="6" max="6" width="17.85546875" customWidth="1"/>
    <col min="7" max="7" width="20.7109375" customWidth="1"/>
    <col min="8" max="8" width="15" customWidth="1"/>
    <col min="9" max="9" width="14.5703125" customWidth="1"/>
    <col min="10" max="10" width="14.140625" customWidth="1"/>
    <col min="17" max="17" width="13.42578125" customWidth="1"/>
    <col min="18" max="19" width="12.5703125" customWidth="1"/>
  </cols>
  <sheetData>
    <row r="1" spans="2:20" x14ac:dyDescent="0.25">
      <c r="F1" s="83"/>
      <c r="G1" s="83"/>
      <c r="H1" s="83"/>
      <c r="I1" s="83"/>
      <c r="J1" s="83"/>
      <c r="K1" s="83"/>
      <c r="L1" s="83"/>
      <c r="M1" s="83"/>
      <c r="N1" s="83"/>
      <c r="O1" s="83"/>
      <c r="P1" s="83"/>
      <c r="Q1" s="83"/>
      <c r="R1" s="83"/>
      <c r="S1" s="83"/>
      <c r="T1" s="83"/>
    </row>
    <row r="2" spans="2:20" x14ac:dyDescent="0.25">
      <c r="F2" s="83"/>
      <c r="G2" s="83"/>
      <c r="H2" s="83"/>
      <c r="I2" s="83"/>
      <c r="J2" s="83"/>
      <c r="K2" s="83"/>
      <c r="L2" s="83"/>
      <c r="M2" s="83"/>
      <c r="N2" s="83"/>
      <c r="O2" s="83"/>
      <c r="P2" s="83"/>
      <c r="Q2" s="83"/>
      <c r="R2" s="83"/>
      <c r="S2" s="83"/>
      <c r="T2" s="83"/>
    </row>
    <row r="3" spans="2:20" x14ac:dyDescent="0.25">
      <c r="F3" s="83"/>
      <c r="G3" s="83"/>
      <c r="H3" s="83"/>
      <c r="I3" s="83"/>
      <c r="J3" s="83"/>
      <c r="K3" s="83"/>
      <c r="L3" s="83"/>
      <c r="M3" s="83"/>
      <c r="N3" s="83"/>
      <c r="O3" s="83"/>
      <c r="P3" s="83"/>
      <c r="Q3" s="83"/>
      <c r="R3" s="83"/>
      <c r="S3" s="83"/>
      <c r="T3" s="83"/>
    </row>
    <row r="4" spans="2:20" ht="15.75" thickBot="1" x14ac:dyDescent="0.3">
      <c r="F4" s="83"/>
      <c r="G4" s="83"/>
      <c r="H4" s="83"/>
      <c r="I4" s="83"/>
      <c r="J4" s="83"/>
      <c r="K4" s="83"/>
      <c r="L4" s="83"/>
      <c r="M4" s="83"/>
      <c r="N4" s="83"/>
      <c r="O4" s="83"/>
      <c r="P4" s="83"/>
      <c r="Q4" s="83"/>
      <c r="R4" s="83"/>
      <c r="S4" s="83"/>
      <c r="T4" s="83"/>
    </row>
    <row r="5" spans="2:20" ht="16.5" thickBot="1" x14ac:dyDescent="0.3">
      <c r="F5" s="256" t="s">
        <v>67</v>
      </c>
      <c r="G5" s="257"/>
      <c r="H5" s="257"/>
      <c r="I5" s="257"/>
      <c r="J5" s="258"/>
      <c r="K5" s="83"/>
      <c r="L5" s="83"/>
      <c r="M5" s="83"/>
      <c r="N5" s="83"/>
      <c r="O5" s="83"/>
      <c r="P5" s="83"/>
      <c r="Q5" s="83"/>
      <c r="R5" s="83"/>
      <c r="S5" s="83"/>
      <c r="T5" s="83"/>
    </row>
    <row r="6" spans="2:20" ht="19.5" customHeight="1" thickBot="1" x14ac:dyDescent="0.3">
      <c r="B6" s="256" t="s">
        <v>62</v>
      </c>
      <c r="C6" s="262"/>
      <c r="D6" s="263"/>
      <c r="E6" s="23"/>
      <c r="F6" s="63"/>
      <c r="G6" s="63"/>
      <c r="H6" s="254" t="s">
        <v>50</v>
      </c>
      <c r="I6" s="255"/>
      <c r="J6" s="81" t="s">
        <v>52</v>
      </c>
      <c r="Q6" s="82" t="s">
        <v>50</v>
      </c>
      <c r="R6" s="82" t="s">
        <v>50</v>
      </c>
      <c r="S6" s="82" t="s">
        <v>51</v>
      </c>
      <c r="T6" s="83"/>
    </row>
    <row r="7" spans="2:20" ht="12" customHeight="1" thickBot="1" x14ac:dyDescent="0.3">
      <c r="B7" s="23"/>
      <c r="C7" s="23"/>
      <c r="D7" s="23"/>
      <c r="E7" s="23"/>
      <c r="F7" s="63"/>
      <c r="G7" s="63"/>
      <c r="H7" s="60" t="s">
        <v>65</v>
      </c>
      <c r="I7" s="60" t="s">
        <v>64</v>
      </c>
      <c r="J7" s="60" t="s">
        <v>64</v>
      </c>
      <c r="Q7" s="60" t="s">
        <v>65</v>
      </c>
      <c r="R7" s="60" t="s">
        <v>64</v>
      </c>
      <c r="S7" s="60" t="s">
        <v>64</v>
      </c>
      <c r="T7" s="83"/>
    </row>
    <row r="8" spans="2:20" ht="18.75" customHeight="1" thickBot="1" x14ac:dyDescent="0.3">
      <c r="B8" s="259" t="s">
        <v>63</v>
      </c>
      <c r="C8" s="24" t="s">
        <v>13</v>
      </c>
      <c r="D8" s="25" t="s">
        <v>34</v>
      </c>
      <c r="E8" s="23"/>
      <c r="F8" s="63"/>
      <c r="G8" s="58" t="s">
        <v>13</v>
      </c>
      <c r="H8" s="59" t="s">
        <v>34</v>
      </c>
      <c r="I8" s="59" t="s">
        <v>34</v>
      </c>
      <c r="J8" s="64" t="s">
        <v>34</v>
      </c>
      <c r="Q8" s="65" t="s">
        <v>28</v>
      </c>
      <c r="R8" s="65" t="s">
        <v>28</v>
      </c>
      <c r="S8" s="65" t="s">
        <v>28</v>
      </c>
      <c r="T8" s="83"/>
    </row>
    <row r="9" spans="2:20" ht="18" customHeight="1" thickBot="1" x14ac:dyDescent="0.3">
      <c r="B9" s="260"/>
      <c r="C9" s="26" t="s">
        <v>14</v>
      </c>
      <c r="D9" s="27">
        <f>'Expo Limon Mercados acum sem 30'!D8</f>
        <v>15983.97</v>
      </c>
      <c r="E9" s="23"/>
      <c r="F9" s="251" t="s">
        <v>66</v>
      </c>
      <c r="G9" s="55" t="s">
        <v>29</v>
      </c>
      <c r="H9" s="66">
        <f>(Q9*15)/1000</f>
        <v>22738.035</v>
      </c>
      <c r="I9" s="78">
        <f>(R9*15)/1000</f>
        <v>24552.78</v>
      </c>
      <c r="J9" s="66">
        <f t="shared" ref="I9:J13" si="0">(S9*15)/1000</f>
        <v>24913.605</v>
      </c>
      <c r="Q9" s="69">
        <v>1515869</v>
      </c>
      <c r="R9" s="69">
        <v>1636852</v>
      </c>
      <c r="S9" s="69">
        <v>1660907</v>
      </c>
      <c r="T9" s="83"/>
    </row>
    <row r="10" spans="2:20" ht="16.5" customHeight="1" thickBot="1" x14ac:dyDescent="0.3">
      <c r="B10" s="260"/>
      <c r="C10" s="26" t="s">
        <v>15</v>
      </c>
      <c r="D10" s="27">
        <f>'Expo Limon Mercados acum sem 30'!D9</f>
        <v>6179.29</v>
      </c>
      <c r="E10" s="23"/>
      <c r="F10" s="252"/>
      <c r="G10" s="56" t="s">
        <v>19</v>
      </c>
      <c r="H10" s="66">
        <f t="shared" ref="H10:H13" si="1">(Q10*15)/1000</f>
        <v>32180.25</v>
      </c>
      <c r="I10" s="79">
        <f t="shared" si="0"/>
        <v>32907.360000000001</v>
      </c>
      <c r="J10" s="67">
        <f t="shared" si="0"/>
        <v>27747.404999999999</v>
      </c>
      <c r="Q10" s="70">
        <v>2145350</v>
      </c>
      <c r="R10" s="70">
        <v>2193824</v>
      </c>
      <c r="S10" s="70">
        <v>1849827</v>
      </c>
      <c r="T10" s="83"/>
    </row>
    <row r="11" spans="2:20" ht="18.75" customHeight="1" thickBot="1" x14ac:dyDescent="0.3">
      <c r="B11" s="260"/>
      <c r="C11" s="26" t="s">
        <v>16</v>
      </c>
      <c r="D11" s="27">
        <f>'Expo Limon Mercados acum sem 30'!D10</f>
        <v>12081.62</v>
      </c>
      <c r="E11" s="23"/>
      <c r="F11" s="252"/>
      <c r="G11" s="56" t="s">
        <v>30</v>
      </c>
      <c r="H11" s="66">
        <f t="shared" si="1"/>
        <v>104494.05</v>
      </c>
      <c r="I11" s="79">
        <f t="shared" si="0"/>
        <v>115130.01</v>
      </c>
      <c r="J11" s="67">
        <f t="shared" si="0"/>
        <v>98058.42</v>
      </c>
      <c r="Q11" s="70">
        <v>6966270</v>
      </c>
      <c r="R11" s="70">
        <v>7675334</v>
      </c>
      <c r="S11" s="70">
        <v>6537228</v>
      </c>
    </row>
    <row r="12" spans="2:20" ht="16.5" thickBot="1" x14ac:dyDescent="0.3">
      <c r="B12" s="260"/>
      <c r="C12" s="26" t="s">
        <v>17</v>
      </c>
      <c r="D12" s="27">
        <f>'Expo Limon Mercados acum sem 30'!D11</f>
        <v>29879.98</v>
      </c>
      <c r="E12" s="23"/>
      <c r="F12" s="252"/>
      <c r="G12" s="56" t="s">
        <v>36</v>
      </c>
      <c r="H12" s="66">
        <f t="shared" si="1"/>
        <v>15683.94</v>
      </c>
      <c r="I12" s="79">
        <f t="shared" si="0"/>
        <v>16199.07</v>
      </c>
      <c r="J12" s="67">
        <f t="shared" si="0"/>
        <v>13323.105</v>
      </c>
      <c r="Q12" s="70">
        <v>1045596</v>
      </c>
      <c r="R12" s="70">
        <v>1079938</v>
      </c>
      <c r="S12" s="70">
        <v>888207</v>
      </c>
    </row>
    <row r="13" spans="2:20" ht="16.5" thickBot="1" x14ac:dyDescent="0.3">
      <c r="B13" s="260"/>
      <c r="C13" s="54" t="s">
        <v>18</v>
      </c>
      <c r="D13" s="61">
        <f>SUM(D9:D12)</f>
        <v>64124.86</v>
      </c>
      <c r="E13" s="23"/>
      <c r="F13" s="253"/>
      <c r="G13" s="57" t="s">
        <v>22</v>
      </c>
      <c r="H13" s="66">
        <f t="shared" si="1"/>
        <v>126368.52</v>
      </c>
      <c r="I13" s="80">
        <f t="shared" si="0"/>
        <v>131883.435</v>
      </c>
      <c r="J13" s="68">
        <f t="shared" si="0"/>
        <v>135690.375</v>
      </c>
      <c r="Q13" s="71">
        <f>112480+177601+6691782+1442705</f>
        <v>8424568</v>
      </c>
      <c r="R13" s="71">
        <f>120600+183763+6929149+1558717</f>
        <v>8792229</v>
      </c>
      <c r="S13" s="71">
        <f>125890+71303+7798068+1050764</f>
        <v>9046025</v>
      </c>
    </row>
    <row r="14" spans="2:20" ht="16.5" customHeight="1" thickBot="1" x14ac:dyDescent="0.3">
      <c r="B14" s="260"/>
      <c r="C14" s="28" t="s">
        <v>23</v>
      </c>
      <c r="D14" s="29">
        <f>'Expo Limon Mercados acum sem 30'!D15</f>
        <v>3892.57</v>
      </c>
      <c r="E14" s="23"/>
      <c r="F14" s="45"/>
      <c r="G14" s="36" t="s">
        <v>6</v>
      </c>
      <c r="H14" s="73">
        <f>SUM(H9:H13)</f>
        <v>301464.79500000004</v>
      </c>
      <c r="I14" s="73">
        <f>SUM(I9:I13)</f>
        <v>320672.65500000003</v>
      </c>
      <c r="J14" s="73">
        <f>SUM(J9:J13)</f>
        <v>299732.91000000003</v>
      </c>
      <c r="Q14" s="74">
        <f>SUM(Q9:Q13)</f>
        <v>20097653</v>
      </c>
      <c r="R14" s="74">
        <f>SUM(R9:R13)</f>
        <v>21378177</v>
      </c>
      <c r="S14" s="74">
        <f>SUM(S9:S13)</f>
        <v>19982194</v>
      </c>
    </row>
    <row r="15" spans="2:20" ht="15.75" x14ac:dyDescent="0.25">
      <c r="B15" s="260"/>
      <c r="C15" s="28" t="s">
        <v>19</v>
      </c>
      <c r="D15" s="29">
        <f>'Expo Limon Mercados acum sem 30'!D13</f>
        <v>27040.58</v>
      </c>
      <c r="E15" s="23"/>
      <c r="F15" s="22" t="s">
        <v>27</v>
      </c>
    </row>
    <row r="16" spans="2:20" ht="18.75" x14ac:dyDescent="0.3">
      <c r="B16" s="260"/>
      <c r="C16" s="28" t="s">
        <v>20</v>
      </c>
      <c r="D16" s="29">
        <f>'Expo Limon Mercados acum sem 30'!D14</f>
        <v>6586.15</v>
      </c>
      <c r="E16" s="23"/>
      <c r="F16" t="s">
        <v>47</v>
      </c>
      <c r="G16" s="34"/>
      <c r="H16" s="5"/>
      <c r="I16" s="5"/>
      <c r="J16" s="5"/>
    </row>
    <row r="17" spans="2:10" ht="16.5" thickBot="1" x14ac:dyDescent="0.3">
      <c r="B17" s="260"/>
      <c r="C17" s="28" t="s">
        <v>21</v>
      </c>
      <c r="D17" s="29">
        <f>'Expo Limon Mercados acum sem 30'!D16</f>
        <v>57728.68</v>
      </c>
      <c r="E17" s="23"/>
    </row>
    <row r="18" spans="2:10" ht="16.5" customHeight="1" thickBot="1" x14ac:dyDescent="0.3">
      <c r="B18" s="260"/>
      <c r="C18" s="28" t="s">
        <v>36</v>
      </c>
      <c r="D18" s="29">
        <v>6983.63</v>
      </c>
      <c r="E18" s="23"/>
      <c r="F18" s="256" t="s">
        <v>70</v>
      </c>
      <c r="G18" s="257"/>
      <c r="H18" s="257"/>
      <c r="I18" s="257"/>
      <c r="J18" s="258"/>
    </row>
    <row r="19" spans="2:10" ht="16.5" thickBot="1" x14ac:dyDescent="0.3">
      <c r="B19" s="261"/>
      <c r="C19" s="28" t="s">
        <v>37</v>
      </c>
      <c r="D19" s="29">
        <f>'Expo Limon Mercados acum sem 30'!D17-D18</f>
        <v>13571.75</v>
      </c>
      <c r="E19" s="30"/>
      <c r="F19" s="63"/>
      <c r="G19" s="63"/>
      <c r="H19" s="254" t="s">
        <v>50</v>
      </c>
      <c r="I19" s="255"/>
      <c r="J19" s="81" t="s">
        <v>52</v>
      </c>
    </row>
    <row r="20" spans="2:10" ht="16.5" thickBot="1" x14ac:dyDescent="0.3">
      <c r="B20" s="23"/>
      <c r="C20" s="31" t="s">
        <v>35</v>
      </c>
      <c r="D20" s="32">
        <f>SUM(D14:D19)</f>
        <v>115803.36000000002</v>
      </c>
      <c r="E20" s="23"/>
      <c r="F20" s="63"/>
      <c r="G20" s="63"/>
      <c r="H20" s="60" t="s">
        <v>65</v>
      </c>
      <c r="I20" s="60" t="s">
        <v>64</v>
      </c>
      <c r="J20" s="60" t="s">
        <v>64</v>
      </c>
    </row>
    <row r="21" spans="2:10" ht="19.5" thickBot="1" x14ac:dyDescent="0.3">
      <c r="B21" s="23"/>
      <c r="C21" s="33" t="s">
        <v>6</v>
      </c>
      <c r="D21" s="72">
        <f>+D13+D20</f>
        <v>179928.22000000003</v>
      </c>
      <c r="E21" s="23"/>
      <c r="F21" s="63"/>
      <c r="G21" s="58" t="s">
        <v>13</v>
      </c>
      <c r="H21" s="59" t="s">
        <v>34</v>
      </c>
      <c r="I21" s="59" t="s">
        <v>34</v>
      </c>
      <c r="J21" s="64" t="s">
        <v>34</v>
      </c>
    </row>
    <row r="22" spans="2:10" ht="20.25" customHeight="1" thickTop="1" thickBot="1" x14ac:dyDescent="0.35">
      <c r="B22" s="5"/>
      <c r="C22" s="5"/>
      <c r="D22" s="5"/>
      <c r="E22" s="5"/>
      <c r="F22" s="249" t="s">
        <v>71</v>
      </c>
      <c r="G22" s="55" t="s">
        <v>68</v>
      </c>
      <c r="H22" s="66">
        <f>(Q22*15)/1000</f>
        <v>0</v>
      </c>
      <c r="I22" s="78">
        <v>27779</v>
      </c>
      <c r="J22" s="66">
        <v>25829</v>
      </c>
    </row>
    <row r="23" spans="2:10" ht="16.5" thickBot="1" x14ac:dyDescent="0.3">
      <c r="B23" s="22" t="s">
        <v>38</v>
      </c>
      <c r="C23" s="34"/>
      <c r="D23" s="35"/>
      <c r="E23" s="35"/>
      <c r="F23" s="250"/>
      <c r="G23" s="56" t="s">
        <v>69</v>
      </c>
      <c r="H23" s="66">
        <f t="shared" ref="H23" si="2">(Q23*15)/1000</f>
        <v>0</v>
      </c>
      <c r="I23" s="79">
        <v>2370</v>
      </c>
      <c r="J23" s="67">
        <v>2872</v>
      </c>
    </row>
    <row r="24" spans="2:10" ht="16.5" thickBot="1" x14ac:dyDescent="0.3">
      <c r="B24" t="s">
        <v>39</v>
      </c>
      <c r="C24" s="34"/>
      <c r="D24" s="35"/>
      <c r="E24" s="35"/>
      <c r="F24" s="63"/>
      <c r="G24" s="36" t="s">
        <v>6</v>
      </c>
      <c r="H24" s="73">
        <f>SUM(H22:H23)</f>
        <v>0</v>
      </c>
      <c r="I24" s="73">
        <f>SUM(I22:I23)</f>
        <v>30149</v>
      </c>
      <c r="J24" s="73">
        <f>SUM(J22:J23)</f>
        <v>28701</v>
      </c>
    </row>
  </sheetData>
  <mergeCells count="8">
    <mergeCell ref="F22:F23"/>
    <mergeCell ref="F9:F13"/>
    <mergeCell ref="H6:I6"/>
    <mergeCell ref="F5:J5"/>
    <mergeCell ref="B8:B19"/>
    <mergeCell ref="B6:D6"/>
    <mergeCell ref="F18:J18"/>
    <mergeCell ref="H19:I19"/>
  </mergeCells>
  <pageMargins left="0.7" right="0.7" top="0.75" bottom="0.75" header="0.3" footer="0.3"/>
  <pageSetup paperSize="9" orientation="portrait" r:id="rId1"/>
  <drawing r:id="rId2"/>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theme="7"/>
  </sheetPr>
  <dimension ref="A1:H17"/>
  <sheetViews>
    <sheetView showGridLines="0" zoomScaleNormal="100" workbookViewId="0">
      <selection activeCell="C20" sqref="C20"/>
    </sheetView>
  </sheetViews>
  <sheetFormatPr baseColWidth="10" defaultRowHeight="15" x14ac:dyDescent="0.25"/>
  <cols>
    <col min="1" max="1" width="6.5703125" customWidth="1"/>
    <col min="2" max="2" width="16.7109375" customWidth="1"/>
    <col min="3" max="4" width="14.7109375" customWidth="1"/>
    <col min="5" max="5" width="15.85546875" customWidth="1"/>
    <col min="6" max="6" width="16.140625" customWidth="1"/>
  </cols>
  <sheetData>
    <row r="1" spans="1:8" ht="15.75" x14ac:dyDescent="0.25">
      <c r="B1" s="23"/>
      <c r="C1" s="23"/>
      <c r="D1" s="23"/>
      <c r="E1" s="23"/>
      <c r="F1" s="23"/>
    </row>
    <row r="2" spans="1:8" ht="15.75" x14ac:dyDescent="0.25">
      <c r="B2" s="21" t="s">
        <v>54</v>
      </c>
      <c r="C2" s="21"/>
      <c r="D2" s="21"/>
      <c r="E2" s="21"/>
      <c r="F2" s="23"/>
    </row>
    <row r="3" spans="1:8" ht="16.5" thickBot="1" x14ac:dyDescent="0.3">
      <c r="B3" s="21"/>
      <c r="C3" s="21"/>
      <c r="D3" s="21"/>
      <c r="E3" s="21"/>
      <c r="F3" s="23"/>
    </row>
    <row r="4" spans="1:8" ht="16.5" thickBot="1" x14ac:dyDescent="0.3">
      <c r="B4" s="41"/>
      <c r="C4" s="42"/>
      <c r="D4" s="42"/>
      <c r="E4" s="43" t="s">
        <v>41</v>
      </c>
      <c r="F4" s="44" t="s">
        <v>42</v>
      </c>
    </row>
    <row r="5" spans="1:8" ht="15.75" x14ac:dyDescent="0.25">
      <c r="B5" s="266" t="s">
        <v>23</v>
      </c>
      <c r="C5" s="37" t="s">
        <v>32</v>
      </c>
      <c r="D5" s="38">
        <f>'Cargas RSA y ARG'!D14</f>
        <v>3892.57</v>
      </c>
      <c r="E5" s="264">
        <f>D5/D6-1</f>
        <v>-0.84146112985983668</v>
      </c>
      <c r="F5" s="268">
        <f>D5-D6</f>
        <v>-20660.21</v>
      </c>
    </row>
    <row r="6" spans="1:8" ht="16.5" thickBot="1" x14ac:dyDescent="0.3">
      <c r="B6" s="267"/>
      <c r="C6" s="39" t="s">
        <v>33</v>
      </c>
      <c r="D6" s="40">
        <f>'Cargas RSA y ARG'!I9</f>
        <v>24552.78</v>
      </c>
      <c r="E6" s="265"/>
      <c r="F6" s="269"/>
      <c r="H6" s="53"/>
    </row>
    <row r="7" spans="1:8" ht="15.75" x14ac:dyDescent="0.25">
      <c r="B7" s="266" t="s">
        <v>30</v>
      </c>
      <c r="C7" s="37" t="s">
        <v>32</v>
      </c>
      <c r="D7" s="38">
        <f>'Cargas RSA y ARG'!D13</f>
        <v>64124.86</v>
      </c>
      <c r="E7" s="264">
        <f t="shared" ref="E7:E13" si="0">D7/D8-1</f>
        <v>-0.44302219725334857</v>
      </c>
      <c r="F7" s="268">
        <f>D7-D8</f>
        <v>-51005.149999999994</v>
      </c>
    </row>
    <row r="8" spans="1:8" ht="16.5" customHeight="1" thickBot="1" x14ac:dyDescent="0.3">
      <c r="B8" s="267"/>
      <c r="C8" s="39" t="s">
        <v>33</v>
      </c>
      <c r="D8" s="40">
        <f>'Cargas RSA y ARG'!I11</f>
        <v>115130.01</v>
      </c>
      <c r="E8" s="265"/>
      <c r="F8" s="269"/>
    </row>
    <row r="9" spans="1:8" ht="15.75" x14ac:dyDescent="0.25">
      <c r="B9" s="266" t="s">
        <v>19</v>
      </c>
      <c r="C9" s="37" t="s">
        <v>32</v>
      </c>
      <c r="D9" s="38">
        <f>'Cargas RSA y ARG'!D15</f>
        <v>27040.58</v>
      </c>
      <c r="E9" s="264">
        <f t="shared" si="0"/>
        <v>-0.1782816974682867</v>
      </c>
      <c r="F9" s="268">
        <f>D9-D10</f>
        <v>-5866.7799999999988</v>
      </c>
    </row>
    <row r="10" spans="1:8" ht="16.5" customHeight="1" thickBot="1" x14ac:dyDescent="0.3">
      <c r="B10" s="267"/>
      <c r="C10" s="39" t="s">
        <v>33</v>
      </c>
      <c r="D10" s="40">
        <f>'Cargas RSA y ARG'!I10</f>
        <v>32907.360000000001</v>
      </c>
      <c r="E10" s="265"/>
      <c r="F10" s="269"/>
    </row>
    <row r="11" spans="1:8" ht="15.75" x14ac:dyDescent="0.25">
      <c r="B11" s="266" t="s">
        <v>36</v>
      </c>
      <c r="C11" s="37" t="s">
        <v>32</v>
      </c>
      <c r="D11" s="38">
        <f>'Cargas RSA y ARG'!D18</f>
        <v>6983.63</v>
      </c>
      <c r="E11" s="264">
        <f t="shared" si="0"/>
        <v>-0.56888697931424459</v>
      </c>
      <c r="F11" s="268">
        <f>D11-D12</f>
        <v>-9215.4399999999987</v>
      </c>
    </row>
    <row r="12" spans="1:8" ht="16.5" thickBot="1" x14ac:dyDescent="0.3">
      <c r="B12" s="267"/>
      <c r="C12" s="39" t="s">
        <v>33</v>
      </c>
      <c r="D12" s="40">
        <f>'Cargas RSA y ARG'!I12</f>
        <v>16199.07</v>
      </c>
      <c r="E12" s="265"/>
      <c r="F12" s="269"/>
    </row>
    <row r="13" spans="1:8" ht="15.75" x14ac:dyDescent="0.25">
      <c r="B13" s="266" t="s">
        <v>31</v>
      </c>
      <c r="C13" s="37" t="s">
        <v>32</v>
      </c>
      <c r="D13" s="38">
        <f>'Cargas RSA y ARG'!D19</f>
        <v>13571.75</v>
      </c>
      <c r="E13" s="264">
        <f t="shared" si="0"/>
        <v>-0.89709283808084006</v>
      </c>
      <c r="F13" s="268">
        <f>D13-D14</f>
        <v>-118311.685</v>
      </c>
    </row>
    <row r="14" spans="1:8" ht="16.5" thickBot="1" x14ac:dyDescent="0.3">
      <c r="B14" s="267"/>
      <c r="C14" s="39" t="s">
        <v>33</v>
      </c>
      <c r="D14" s="40">
        <f>'Cargas RSA y ARG'!I13</f>
        <v>131883.435</v>
      </c>
      <c r="E14" s="265"/>
      <c r="F14" s="269"/>
    </row>
    <row r="15" spans="1:8" ht="18.75" x14ac:dyDescent="0.3">
      <c r="B15" s="5"/>
      <c r="C15" s="5"/>
      <c r="D15" s="5"/>
      <c r="E15" s="5"/>
    </row>
    <row r="16" spans="1:8" ht="18.75" x14ac:dyDescent="0.3">
      <c r="A16" s="22" t="s">
        <v>38</v>
      </c>
      <c r="B16" s="34"/>
      <c r="C16" s="5"/>
      <c r="D16" s="5"/>
      <c r="E16" s="5"/>
    </row>
    <row r="17" spans="1:2" ht="15.75" x14ac:dyDescent="0.25">
      <c r="A17" t="s">
        <v>46</v>
      </c>
      <c r="B17" s="34"/>
    </row>
  </sheetData>
  <mergeCells count="15">
    <mergeCell ref="F5:F6"/>
    <mergeCell ref="F7:F8"/>
    <mergeCell ref="F9:F10"/>
    <mergeCell ref="F11:F12"/>
    <mergeCell ref="F13:F14"/>
    <mergeCell ref="B5:B6"/>
    <mergeCell ref="B7:B8"/>
    <mergeCell ref="B9:B10"/>
    <mergeCell ref="B11:B12"/>
    <mergeCell ref="B13:B14"/>
    <mergeCell ref="E5:E6"/>
    <mergeCell ref="E7:E8"/>
    <mergeCell ref="E9:E10"/>
    <mergeCell ref="E11:E12"/>
    <mergeCell ref="E13:E14"/>
  </mergeCells>
  <pageMargins left="0.7" right="0.7" top="0.75" bottom="0.75" header="0.3" footer="0.3"/>
  <drawing r:id="rId1"/>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92D050"/>
  </sheetPr>
  <dimension ref="A2:M11"/>
  <sheetViews>
    <sheetView tabSelected="1" workbookViewId="0">
      <selection activeCell="D9" sqref="D9"/>
    </sheetView>
  </sheetViews>
  <sheetFormatPr baseColWidth="10" defaultRowHeight="15" x14ac:dyDescent="0.25"/>
  <cols>
    <col min="2" max="2" width="16.28515625" customWidth="1"/>
  </cols>
  <sheetData>
    <row r="2" spans="1:13" ht="15.75" thickBot="1" x14ac:dyDescent="0.3"/>
    <row r="3" spans="1:13" ht="15.75" thickBot="1" x14ac:dyDescent="0.3">
      <c r="B3" s="102" t="s">
        <v>97</v>
      </c>
      <c r="C3" s="103">
        <v>22</v>
      </c>
      <c r="D3" s="103">
        <v>23</v>
      </c>
      <c r="E3" s="103">
        <v>24</v>
      </c>
      <c r="F3" s="103">
        <v>25</v>
      </c>
      <c r="G3" s="103">
        <v>26</v>
      </c>
      <c r="H3" s="103">
        <v>27</v>
      </c>
      <c r="I3" s="103">
        <v>28</v>
      </c>
      <c r="J3" s="103">
        <v>29</v>
      </c>
      <c r="K3" s="103">
        <v>30</v>
      </c>
      <c r="L3" s="104">
        <v>31</v>
      </c>
      <c r="M3" s="105">
        <v>32</v>
      </c>
    </row>
    <row r="4" spans="1:13" x14ac:dyDescent="0.25">
      <c r="A4" s="106" t="s">
        <v>98</v>
      </c>
      <c r="B4" s="107" t="s">
        <v>21</v>
      </c>
      <c r="C4" s="108">
        <v>18869.05</v>
      </c>
      <c r="D4" s="76">
        <f>5947.5908+C4</f>
        <v>24816.640800000001</v>
      </c>
      <c r="E4" s="76">
        <f>5806.2722+D4</f>
        <v>30622.913</v>
      </c>
      <c r="F4" s="76">
        <f>4428.1592+E4</f>
        <v>35051.072200000002</v>
      </c>
      <c r="G4" s="76">
        <f>6463.2186+F4</f>
        <v>41514.290800000002</v>
      </c>
      <c r="H4" s="76">
        <f>4210.057+G4</f>
        <v>45724.347800000003</v>
      </c>
      <c r="I4" s="76">
        <f>4956.843888+H4</f>
        <v>50681.191688000006</v>
      </c>
      <c r="J4" s="76">
        <f>5305.3275286+I4</f>
        <v>55986.519216600005</v>
      </c>
      <c r="K4" s="76">
        <f>1742.16+J4</f>
        <v>57728.679216600009</v>
      </c>
      <c r="L4" s="109"/>
      <c r="M4" s="110"/>
    </row>
    <row r="5" spans="1:13" x14ac:dyDescent="0.25">
      <c r="B5" s="111" t="s">
        <v>49</v>
      </c>
      <c r="C5" s="108">
        <v>5973.98</v>
      </c>
      <c r="D5" s="76">
        <f>4268.103+C5</f>
        <v>10242.082999999999</v>
      </c>
      <c r="E5" s="76">
        <f>5785.992+D5</f>
        <v>16028.074999999999</v>
      </c>
      <c r="F5" s="76">
        <f>8392.48600000001+E5</f>
        <v>24420.561000000009</v>
      </c>
      <c r="G5" s="76">
        <f>12067.777272+F5</f>
        <v>36488.338272000008</v>
      </c>
      <c r="H5" s="76">
        <f>4437.069+G5</f>
        <v>40925.407272000011</v>
      </c>
      <c r="I5" s="76">
        <f>10895.329+H5</f>
        <v>51820.736272000009</v>
      </c>
      <c r="J5" s="76">
        <f>7000.81700000001+I5</f>
        <v>58821.553272000019</v>
      </c>
      <c r="K5" s="76">
        <f>5303.31900000001+J5</f>
        <v>64124.87227200003</v>
      </c>
      <c r="L5" s="108"/>
      <c r="M5" s="112"/>
    </row>
    <row r="6" spans="1:13" x14ac:dyDescent="0.25">
      <c r="B6" s="111" t="s">
        <v>99</v>
      </c>
      <c r="C6" s="108">
        <v>15710.267</v>
      </c>
      <c r="D6" s="76">
        <f>2135.19+C6</f>
        <v>17845.456999999999</v>
      </c>
      <c r="E6" s="76">
        <f>761.634+D6</f>
        <v>18607.091</v>
      </c>
      <c r="F6" s="76">
        <f>2165.154+E6</f>
        <v>20772.244999999999</v>
      </c>
      <c r="G6" s="76">
        <f>2004.552+F6</f>
        <v>22776.796999999999</v>
      </c>
      <c r="H6" s="76">
        <f>1327.518+G6</f>
        <v>24104.314999999999</v>
      </c>
      <c r="I6" s="76">
        <f>1529.89919+H6</f>
        <v>25634.214189999999</v>
      </c>
      <c r="J6" s="76">
        <f>830.319+I6</f>
        <v>26464.533189999998</v>
      </c>
      <c r="K6" s="76">
        <f>576.054+J6</f>
        <v>27040.587189999998</v>
      </c>
      <c r="L6" s="108"/>
      <c r="M6" s="112"/>
    </row>
    <row r="7" spans="1:13" ht="15.75" thickBot="1" x14ac:dyDescent="0.3">
      <c r="B7" s="113" t="s">
        <v>100</v>
      </c>
      <c r="C7" s="108">
        <v>13970.4</v>
      </c>
      <c r="D7" s="76">
        <f>3668.4464+C7</f>
        <v>17638.846399999999</v>
      </c>
      <c r="E7" s="76">
        <f>2050.7296+D7</f>
        <v>19689.575999999997</v>
      </c>
      <c r="F7" s="76">
        <f>1940.2308+E7</f>
        <v>21629.806799999998</v>
      </c>
      <c r="G7" s="76">
        <f>2892.4248+F7</f>
        <v>24522.231599999999</v>
      </c>
      <c r="H7" s="76">
        <f>2118.064+G7</f>
        <v>26640.295599999998</v>
      </c>
      <c r="I7" s="76">
        <f>1885.4688+H7</f>
        <v>28525.764399999996</v>
      </c>
      <c r="J7" s="76">
        <f>1493+I7</f>
        <v>30018.764399999996</v>
      </c>
      <c r="K7" s="76">
        <f>1015.3431+J7</f>
        <v>31034.107499999998</v>
      </c>
      <c r="L7" s="114"/>
      <c r="M7" s="115"/>
    </row>
    <row r="8" spans="1:13" ht="15.75" thickBot="1" x14ac:dyDescent="0.3">
      <c r="B8" s="116" t="s">
        <v>88</v>
      </c>
      <c r="C8" s="117">
        <f t="shared" ref="C8:M8" si="0">SUM(C4:C7)</f>
        <v>54523.697</v>
      </c>
      <c r="D8" s="117">
        <f t="shared" si="0"/>
        <v>70543.027199999997</v>
      </c>
      <c r="E8" s="117">
        <f t="shared" si="0"/>
        <v>84947.654999999999</v>
      </c>
      <c r="F8" s="117">
        <f t="shared" si="0"/>
        <v>101873.685</v>
      </c>
      <c r="G8" s="117">
        <f t="shared" si="0"/>
        <v>125301.657672</v>
      </c>
      <c r="H8" s="117">
        <f t="shared" si="0"/>
        <v>137394.36567200001</v>
      </c>
      <c r="I8" s="117">
        <f t="shared" si="0"/>
        <v>156661.90655000001</v>
      </c>
      <c r="J8" s="117">
        <f t="shared" si="0"/>
        <v>171291.37007860001</v>
      </c>
      <c r="K8" s="117">
        <f t="shared" si="0"/>
        <v>179928.24617860001</v>
      </c>
      <c r="L8" s="118">
        <f t="shared" si="0"/>
        <v>0</v>
      </c>
      <c r="M8" s="119">
        <f t="shared" si="0"/>
        <v>0</v>
      </c>
    </row>
    <row r="9" spans="1:13" x14ac:dyDescent="0.25">
      <c r="B9" s="120" t="s">
        <v>101</v>
      </c>
      <c r="C9" s="109"/>
      <c r="D9" s="109">
        <f>+D8-C8</f>
        <v>16019.330199999997</v>
      </c>
      <c r="E9" s="109">
        <f>+E8-D8</f>
        <v>14404.627800000002</v>
      </c>
      <c r="F9" s="109">
        <f>+F8-E8</f>
        <v>16926.03</v>
      </c>
      <c r="G9" s="109">
        <f t="shared" ref="G9:J9" si="1">+G8-F8</f>
        <v>23427.972672000004</v>
      </c>
      <c r="H9" s="109">
        <f t="shared" si="1"/>
        <v>12092.708000000013</v>
      </c>
      <c r="I9" s="109">
        <f t="shared" si="1"/>
        <v>19267.540878</v>
      </c>
      <c r="J9" s="109">
        <f t="shared" si="1"/>
        <v>14629.463528599998</v>
      </c>
      <c r="K9" s="109"/>
      <c r="L9" s="109"/>
      <c r="M9" s="110"/>
    </row>
    <row r="10" spans="1:13" x14ac:dyDescent="0.25">
      <c r="B10" s="121" t="s">
        <v>102</v>
      </c>
      <c r="C10" s="108"/>
      <c r="D10" s="108">
        <f>+D4-C4</f>
        <v>5947.5908000000018</v>
      </c>
      <c r="E10" s="108">
        <f t="shared" ref="E10:J11" si="2">+E4-D4</f>
        <v>5806.2721999999994</v>
      </c>
      <c r="F10" s="108">
        <f t="shared" si="2"/>
        <v>4428.1592000000019</v>
      </c>
      <c r="G10" s="108">
        <f t="shared" si="2"/>
        <v>6463.2186000000002</v>
      </c>
      <c r="H10" s="108">
        <f t="shared" si="2"/>
        <v>4210.0570000000007</v>
      </c>
      <c r="I10" s="108">
        <f t="shared" si="2"/>
        <v>4956.8438880000031</v>
      </c>
      <c r="J10" s="108">
        <f t="shared" si="2"/>
        <v>5305.3275285999989</v>
      </c>
      <c r="K10" s="108"/>
      <c r="L10" s="108"/>
      <c r="M10" s="112"/>
    </row>
    <row r="11" spans="1:13" ht="15.75" thickBot="1" x14ac:dyDescent="0.3">
      <c r="B11" s="122" t="s">
        <v>103</v>
      </c>
      <c r="C11" s="123"/>
      <c r="D11" s="123">
        <f>+D5-C5</f>
        <v>4268.1029999999992</v>
      </c>
      <c r="E11" s="123">
        <f t="shared" si="2"/>
        <v>5785.9920000000002</v>
      </c>
      <c r="F11" s="123">
        <f t="shared" si="2"/>
        <v>8392.4860000000099</v>
      </c>
      <c r="G11" s="123">
        <f t="shared" si="2"/>
        <v>12067.777271999999</v>
      </c>
      <c r="H11" s="123">
        <f t="shared" si="2"/>
        <v>4437.0690000000031</v>
      </c>
      <c r="I11" s="123">
        <f t="shared" si="2"/>
        <v>10895.328999999998</v>
      </c>
      <c r="J11" s="123">
        <f t="shared" si="2"/>
        <v>7000.81700000001</v>
      </c>
      <c r="K11" s="123"/>
      <c r="L11" s="123"/>
      <c r="M11" s="124"/>
    </row>
  </sheetData>
  <pageMargins left="0.7" right="0.7" top="0.75" bottom="0.75" header="0.3" footer="0.3"/>
  <drawing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6</vt:i4>
      </vt:variant>
    </vt:vector>
  </HeadingPairs>
  <TitlesOfParts>
    <vt:vector size="6" baseType="lpstr">
      <vt:lpstr>Expo Arg Citricos a sem 30</vt:lpstr>
      <vt:lpstr>Expo Limon Mercados acum sem 30</vt:lpstr>
      <vt:lpstr>Tn en pallets despa</vt:lpstr>
      <vt:lpstr>Cargas RSA y ARG</vt:lpstr>
      <vt:lpstr>Comparativo expo RSA y ARG</vt:lpstr>
      <vt:lpstr>Resumen Semanal destinos</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Paula Rovella</dc:creator>
  <cp:lastModifiedBy>Usuario de Windows</cp:lastModifiedBy>
  <dcterms:created xsi:type="dcterms:W3CDTF">2021-06-04T16:14:07Z</dcterms:created>
  <dcterms:modified xsi:type="dcterms:W3CDTF">2021-08-04T13:52:10Z</dcterms:modified>
</cp:coreProperties>
</file>