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ecilia\Desktop\ACNOA\2021\estadisticas\"/>
    </mc:Choice>
  </mc:AlternateContent>
  <bookViews>
    <workbookView xWindow="0" yWindow="0" windowWidth="20490" windowHeight="7155" firstSheet="1"/>
  </bookViews>
  <sheets>
    <sheet name="Expo Arg Citricos a sem 27" sheetId="1" r:id="rId1"/>
    <sheet name="Expo Limon Mercados acum sem 27" sheetId="2" r:id="rId2"/>
    <sheet name="Cargas RSA y ARG" sheetId="3" r:id="rId3"/>
    <sheet name="Comparativo expo RSA y ARG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2" l="1"/>
  <c r="F12" i="2" l="1"/>
  <c r="G12" i="2"/>
  <c r="G18" i="2"/>
  <c r="G19" i="2" s="1"/>
  <c r="C18" i="2"/>
  <c r="C12" i="2"/>
  <c r="C19" i="2" s="1"/>
  <c r="I18" i="3"/>
  <c r="D17" i="3"/>
  <c r="D16" i="3"/>
  <c r="D19" i="3"/>
  <c r="D15" i="3" l="1"/>
  <c r="D14" i="3"/>
  <c r="D10" i="3"/>
  <c r="D11" i="3"/>
  <c r="D12" i="3"/>
  <c r="D9" i="3"/>
  <c r="M9" i="2"/>
  <c r="M10" i="2"/>
  <c r="M11" i="2"/>
  <c r="M13" i="2"/>
  <c r="M14" i="2"/>
  <c r="M15" i="2"/>
  <c r="M16" i="2"/>
  <c r="M17" i="2"/>
  <c r="M8" i="2"/>
  <c r="L9" i="2"/>
  <c r="L10" i="2"/>
  <c r="L11" i="2"/>
  <c r="L13" i="2"/>
  <c r="L14" i="2"/>
  <c r="L15" i="2"/>
  <c r="L16" i="2"/>
  <c r="L17" i="2"/>
  <c r="L8" i="2"/>
  <c r="K9" i="2"/>
  <c r="K10" i="2"/>
  <c r="K11" i="2"/>
  <c r="K13" i="2"/>
  <c r="K14" i="2"/>
  <c r="K15" i="2"/>
  <c r="K16" i="2"/>
  <c r="K17" i="2"/>
  <c r="K8" i="2"/>
  <c r="J10" i="2"/>
  <c r="J11" i="2"/>
  <c r="J13" i="2"/>
  <c r="J14" i="2"/>
  <c r="J15" i="2"/>
  <c r="J16" i="2"/>
  <c r="J17" i="2"/>
  <c r="J9" i="2"/>
  <c r="J8" i="2"/>
  <c r="I11" i="2"/>
  <c r="I13" i="2"/>
  <c r="I14" i="2"/>
  <c r="I15" i="2"/>
  <c r="I16" i="2"/>
  <c r="I17" i="2"/>
  <c r="I10" i="2"/>
  <c r="I9" i="2"/>
  <c r="I8" i="2"/>
  <c r="H10" i="2"/>
  <c r="H11" i="2"/>
  <c r="H14" i="2"/>
  <c r="H15" i="2"/>
  <c r="H16" i="2"/>
  <c r="H17" i="2"/>
  <c r="H9" i="2"/>
  <c r="H8" i="2"/>
  <c r="D20" i="3" l="1"/>
  <c r="G16" i="1" l="1"/>
  <c r="G14" i="1"/>
  <c r="G15" i="1"/>
  <c r="F17" i="1"/>
  <c r="E17" i="1"/>
  <c r="D17" i="1"/>
  <c r="C17" i="1"/>
  <c r="D12" i="2"/>
  <c r="D18" i="2"/>
  <c r="I19" i="3"/>
  <c r="K19" i="3"/>
  <c r="H18" i="3"/>
  <c r="J17" i="3"/>
  <c r="H17" i="3"/>
  <c r="J16" i="3"/>
  <c r="H16" i="3"/>
  <c r="J15" i="3"/>
  <c r="H15" i="3"/>
  <c r="J14" i="3"/>
  <c r="H14" i="3"/>
  <c r="H19" i="3" l="1"/>
  <c r="D13" i="3"/>
  <c r="D21" i="3" s="1"/>
  <c r="D19" i="2"/>
  <c r="J18" i="3"/>
  <c r="J19" i="3" s="1"/>
  <c r="D14" i="4" l="1"/>
  <c r="D10" i="4"/>
  <c r="D8" i="4"/>
  <c r="D12" i="4"/>
  <c r="D6" i="4"/>
  <c r="D13" i="4"/>
  <c r="D11" i="4"/>
  <c r="F11" i="4" l="1"/>
  <c r="F13" i="4"/>
  <c r="E13" i="4"/>
  <c r="E11" i="4"/>
  <c r="F18" i="2"/>
  <c r="E18" i="2"/>
  <c r="L12" i="2" l="1"/>
  <c r="I12" i="2"/>
  <c r="J12" i="2"/>
  <c r="M12" i="2"/>
  <c r="J18" i="2"/>
  <c r="M18" i="2"/>
  <c r="I18" i="2"/>
  <c r="L18" i="2"/>
  <c r="K18" i="2"/>
  <c r="H18" i="2"/>
  <c r="D9" i="4"/>
  <c r="F9" i="4" s="1"/>
  <c r="F19" i="2"/>
  <c r="D5" i="4"/>
  <c r="E12" i="2"/>
  <c r="H12" i="2" s="1"/>
  <c r="E19" i="2" l="1"/>
  <c r="H19" i="2" s="1"/>
  <c r="K12" i="2"/>
  <c r="M19" i="2"/>
  <c r="J19" i="2"/>
  <c r="I19" i="2"/>
  <c r="L19" i="2"/>
  <c r="E9" i="4"/>
  <c r="E5" i="4"/>
  <c r="F5" i="4"/>
  <c r="D7" i="4"/>
  <c r="F7" i="4" s="1"/>
  <c r="K19" i="2" l="1"/>
  <c r="E7" i="4"/>
  <c r="G11" i="1" l="1"/>
  <c r="G12" i="1"/>
  <c r="G13" i="1"/>
  <c r="G10" i="1"/>
  <c r="G17" i="1" l="1"/>
  <c r="E18" i="1" s="1"/>
  <c r="D18" i="1" l="1"/>
  <c r="F18" i="1"/>
  <c r="C18" i="1"/>
  <c r="G18" i="1" l="1"/>
</calcChain>
</file>

<file path=xl/sharedStrings.xml><?xml version="1.0" encoding="utf-8"?>
<sst xmlns="http://schemas.openxmlformats.org/spreadsheetml/2006/main" count="99" uniqueCount="66">
  <si>
    <t>Cargado Real</t>
  </si>
  <si>
    <t>Meses de Carga</t>
  </si>
  <si>
    <t>Limon</t>
  </si>
  <si>
    <t>Pomelo</t>
  </si>
  <si>
    <t>Naranja</t>
  </si>
  <si>
    <t>Mandarina</t>
  </si>
  <si>
    <t>Total</t>
  </si>
  <si>
    <t>Enero</t>
  </si>
  <si>
    <t>Febrero</t>
  </si>
  <si>
    <t>Marzo</t>
  </si>
  <si>
    <t>Abril</t>
  </si>
  <si>
    <t>Mayo</t>
  </si>
  <si>
    <t>% Sobre el total</t>
  </si>
  <si>
    <t>Destinos</t>
  </si>
  <si>
    <t>Grecia y Balcanes</t>
  </si>
  <si>
    <t>Iberica</t>
  </si>
  <si>
    <t>Italia</t>
  </si>
  <si>
    <t>Norte Europa</t>
  </si>
  <si>
    <t>Sub Total UE</t>
  </si>
  <si>
    <t>Rusia</t>
  </si>
  <si>
    <t>Odessa-Ucrania</t>
  </si>
  <si>
    <t>USA</t>
  </si>
  <si>
    <t>Otros Destinos</t>
  </si>
  <si>
    <t>Reino Unido</t>
  </si>
  <si>
    <t>(en toneladas)</t>
  </si>
  <si>
    <t>Variación % Año 2021 vs:</t>
  </si>
  <si>
    <t xml:space="preserve">Sub Total </t>
  </si>
  <si>
    <t>Aclaraciones:</t>
  </si>
  <si>
    <t>Cajas 15 kilos</t>
  </si>
  <si>
    <t>Reino unido</t>
  </si>
  <si>
    <t>Union Europea</t>
  </si>
  <si>
    <t>Otros</t>
  </si>
  <si>
    <t>Argentina</t>
  </si>
  <si>
    <t>RSA</t>
  </si>
  <si>
    <t>Tn</t>
  </si>
  <si>
    <t>Sub Total</t>
  </si>
  <si>
    <t>Canadá</t>
  </si>
  <si>
    <t xml:space="preserve">Otros Destinos </t>
  </si>
  <si>
    <t xml:space="preserve">Aclaraciones: </t>
  </si>
  <si>
    <t>Otros Destinos:  incluye Canada, Middle East, Far East, America Sur</t>
  </si>
  <si>
    <t>Otros Destinos:  incluye  Middle East, Far East, America Sur</t>
  </si>
  <si>
    <t>Variación en TN Año 2021 vs:</t>
  </si>
  <si>
    <t>% Arg vs RSA</t>
  </si>
  <si>
    <t>TN Arg vs RSA</t>
  </si>
  <si>
    <t>Semana 25</t>
  </si>
  <si>
    <t xml:space="preserve">Junio </t>
  </si>
  <si>
    <t>Total Cargado (TN)</t>
  </si>
  <si>
    <t>2021 - Acum sem 26</t>
  </si>
  <si>
    <t>Total Exportado Anual</t>
  </si>
  <si>
    <t>Otros Destinos Argentina:  incluye  Middle East, Far East, America Sur</t>
  </si>
  <si>
    <t xml:space="preserve"> Otros Destinos RSA incluye: South East Asia, Middle East, Africa and Islands, Asia</t>
  </si>
  <si>
    <t>*Información del SENASA ( mercadería certificada)</t>
  </si>
  <si>
    <t>Total Acum Sem 26</t>
  </si>
  <si>
    <t>Semana 26</t>
  </si>
  <si>
    <t>Total Cargado Limones Sudafrica sem 26</t>
  </si>
  <si>
    <t>Exportacion Argentina de Citricos a sem 27</t>
  </si>
  <si>
    <t>Julio 08/07</t>
  </si>
  <si>
    <t>Acumulado a semana 27</t>
  </si>
  <si>
    <t>2021 - Acum sem 27</t>
  </si>
  <si>
    <t>8 de Julio</t>
  </si>
  <si>
    <t>Total Cargado Limones Argentina sem 27</t>
  </si>
  <si>
    <t>Cargas de RSA Acumulado Sem 26</t>
  </si>
  <si>
    <t>Total Expo Limon (w 27)</t>
  </si>
  <si>
    <t>Cargas Argentina       Acumulado                            sem 27</t>
  </si>
  <si>
    <t>Exportaciones de ARGENTINA Y RSA a ----- U.E - UK - RUSIA - USA - Otros… W 27</t>
  </si>
  <si>
    <r>
      <t xml:space="preserve">Destino Exportac.Argentina </t>
    </r>
    <r>
      <rPr>
        <b/>
        <u/>
        <sz val="14"/>
        <rFont val="Century Gothic"/>
        <family val="2"/>
      </rPr>
      <t>Limones</t>
    </r>
    <r>
      <rPr>
        <b/>
        <sz val="14"/>
        <rFont val="Century Gothic"/>
        <family val="2"/>
      </rPr>
      <t xml:space="preserve"> a: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</si>
</sst>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em&quot;0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</font>
    <font>
      <sz val="11"/>
      <color theme="1"/>
      <name val="Calibri"/>
      <family val="2"/>
      <scheme val="minor"/>
    </font>
    <font>
      <b/>
      <sz val="14"/>
      <name val="Century Gothic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 Light"/>
      <family val="2"/>
    </font>
    <font>
      <sz val="14"/>
      <color theme="1"/>
      <name val="Calibri Light"/>
      <family val="2"/>
    </font>
    <font>
      <sz val="14"/>
      <name val="Century Gothic"/>
      <family val="2"/>
    </font>
    <font>
      <b/>
      <i/>
      <sz val="14"/>
      <name val="Century Gothic"/>
      <family val="2"/>
    </font>
    <font>
      <sz val="14"/>
      <color theme="0"/>
      <name val="Century Gothic"/>
      <family val="2"/>
    </font>
    <font>
      <b/>
      <sz val="14"/>
      <color indexed="9"/>
      <name val="Century Gothic"/>
      <family val="2"/>
    </font>
    <font>
      <sz val="14"/>
      <name val="Calibri Light"/>
      <family val="2"/>
    </font>
    <font>
      <b/>
      <sz val="14"/>
      <name val="Calibri Light"/>
      <family val="2"/>
    </font>
    <font>
      <b/>
      <sz val="11"/>
      <color theme="1"/>
      <name val="Calibri"/>
      <family val="2"/>
      <scheme val="minor"/>
    </font>
    <font>
      <sz val="12"/>
      <name val="Century Gothic"/>
      <family val="2"/>
    </font>
    <font>
      <b/>
      <u/>
      <sz val="10"/>
      <name val="Century Gothic"/>
      <family val="2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 Light"/>
      <family val="2"/>
    </font>
    <font>
      <sz val="12"/>
      <color theme="1"/>
      <name val="Calibri Light"/>
      <family val="2"/>
    </font>
    <font>
      <b/>
      <sz val="12"/>
      <name val="Century Gothic"/>
      <family val="2"/>
    </font>
    <font>
      <sz val="12"/>
      <color theme="0"/>
      <name val="Century Gothic"/>
      <family val="2"/>
    </font>
    <font>
      <b/>
      <sz val="12"/>
      <color indexed="9"/>
      <name val="Century Gothic"/>
      <family val="2"/>
    </font>
    <font>
      <sz val="12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0"/>
      <name val="Century Gothic"/>
      <family val="2"/>
    </font>
    <font>
      <b/>
      <sz val="12"/>
      <name val="Calibri Light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4"/>
      <name val="Century Gothic"/>
      <family val="2"/>
    </font>
    <font>
      <sz val="14"/>
      <color rgb="FFFF0000"/>
      <name val="Calibri Light"/>
      <family val="2"/>
    </font>
    <font>
      <sz val="14"/>
      <color rgb="FFFF0000"/>
      <name val="Calibri"/>
      <family val="2"/>
      <scheme val="minor"/>
    </font>
    <font>
      <b/>
      <sz val="14"/>
      <color rgb="FFFF0000"/>
      <name val="Calibri Light"/>
      <family val="2"/>
    </font>
    <font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0"/>
      <name val="Calibri Light"/>
      <family val="2"/>
    </font>
    <font>
      <b/>
      <sz val="14"/>
      <color rgb="FF00B05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33330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</fills>
  <borders count="90">
    <border>
      <left/>
      <right/>
      <top/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16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/>
      <top/>
      <bottom/>
      <diagonal/>
    </border>
    <border>
      <left style="medium">
        <color theme="9" tint="-0.24994659260841701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thin">
        <color indexed="16"/>
      </left>
      <right/>
      <top style="medium">
        <color theme="9" tint="-0.24994659260841701"/>
      </top>
      <bottom style="medium">
        <color theme="9" tint="-0.24994659260841701"/>
      </bottom>
      <diagonal/>
    </border>
    <border>
      <left style="medium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medium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">
        <color indexed="23"/>
      </right>
      <top style="dashed">
        <color indexed="23"/>
      </top>
      <bottom style="dashed">
        <color indexed="23"/>
      </bottom>
      <diagonal/>
    </border>
    <border>
      <left style="medium">
        <color indexed="23"/>
      </left>
      <right style="dashed">
        <color indexed="23"/>
      </right>
      <top/>
      <bottom style="dashed">
        <color indexed="23"/>
      </bottom>
      <diagonal/>
    </border>
    <border>
      <left style="dashed">
        <color indexed="23"/>
      </left>
      <right style="dashed">
        <color indexed="23"/>
      </right>
      <top/>
      <bottom style="dashed">
        <color indexed="23"/>
      </bottom>
      <diagonal/>
    </border>
    <border>
      <left style="thin">
        <color indexed="16"/>
      </left>
      <right/>
      <top/>
      <bottom style="medium">
        <color indexed="23"/>
      </bottom>
      <diagonal/>
    </border>
    <border>
      <left/>
      <right/>
      <top/>
      <bottom style="medium">
        <color indexed="23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/>
      <diagonal/>
    </border>
    <border>
      <left style="dashed">
        <color indexed="23"/>
      </left>
      <right/>
      <top style="mediumDashDot">
        <color indexed="23"/>
      </top>
      <bottom/>
      <diagonal/>
    </border>
    <border>
      <left style="dashed">
        <color indexed="23"/>
      </left>
      <right/>
      <top style="dashed">
        <color indexed="23"/>
      </top>
      <bottom style="dashed">
        <color indexed="23"/>
      </bottom>
      <diagonal/>
    </border>
    <border>
      <left style="dashed">
        <color indexed="23"/>
      </left>
      <right/>
      <top/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medium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medium">
        <color indexed="23"/>
      </top>
      <bottom style="dashed">
        <color indexed="23"/>
      </bottom>
      <diagonal/>
    </border>
    <border>
      <left style="mediumDashed">
        <color indexed="23"/>
      </left>
      <right style="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dashed">
        <color indexed="23"/>
      </top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 style="mediumDashDot">
        <color indexed="23"/>
      </top>
      <bottom/>
      <diagonal/>
    </border>
    <border>
      <left/>
      <right style="dashed">
        <color indexed="23"/>
      </right>
      <top style="medium">
        <color indexed="23"/>
      </top>
      <bottom style="dashed">
        <color indexed="23"/>
      </bottom>
      <diagonal/>
    </border>
    <border>
      <left/>
      <right style="dashed">
        <color indexed="23"/>
      </right>
      <top style="dashed">
        <color indexed="23"/>
      </top>
      <bottom style="dashed">
        <color indexed="23"/>
      </bottom>
      <diagonal/>
    </border>
    <border>
      <left/>
      <right style="dashed">
        <color indexed="23"/>
      </right>
      <top/>
      <bottom style="dashed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dott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mediumDashed">
        <color indexed="23"/>
      </left>
      <right style="mediumDashed">
        <color indexed="23"/>
      </right>
      <top style="mediumDashed">
        <color indexed="23"/>
      </top>
      <bottom style="mediumDashed">
        <color indexed="23"/>
      </bottom>
      <diagonal/>
    </border>
    <border>
      <left style="slantDashDot">
        <color indexed="23"/>
      </left>
      <right style="dashed">
        <color indexed="23"/>
      </right>
      <top style="mediumDashDot">
        <color indexed="23"/>
      </top>
      <bottom style="slantDashDot">
        <color indexed="23"/>
      </bottom>
      <diagonal/>
    </border>
    <border>
      <left style="dashed">
        <color indexed="23"/>
      </left>
      <right style="slantDashDot">
        <color indexed="23"/>
      </right>
      <top style="mediumDashDot">
        <color indexed="23"/>
      </top>
      <bottom style="slantDashDot">
        <color indexed="23"/>
      </bottom>
      <diagonal/>
    </border>
    <border>
      <left style="thick">
        <color indexed="23"/>
      </left>
      <right style="dashed">
        <color indexed="23"/>
      </right>
      <top style="slantDashDot">
        <color indexed="23"/>
      </top>
      <bottom style="thick">
        <color indexed="23"/>
      </bottom>
      <diagonal/>
    </border>
    <border>
      <left/>
      <right style="thick">
        <color indexed="23"/>
      </right>
      <top style="slantDashDot">
        <color indexed="23"/>
      </top>
      <bottom style="thick">
        <color indexed="23"/>
      </bottom>
      <diagonal/>
    </border>
    <border>
      <left style="mediumDash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dotted">
        <color indexed="23"/>
      </right>
      <top style="dashed">
        <color indexed="23"/>
      </top>
      <bottom style="dotted">
        <color indexed="23"/>
      </bottom>
      <diagonal/>
    </border>
    <border>
      <left style="dotted">
        <color indexed="23"/>
      </left>
      <right style="mediumDashed">
        <color indexed="23"/>
      </right>
      <top style="dashed">
        <color indexed="23"/>
      </top>
      <bottom style="dotted">
        <color indexed="23"/>
      </bottom>
      <diagonal/>
    </border>
    <border>
      <left style="medium">
        <color rgb="FFCCCCCC"/>
      </left>
      <right/>
      <top style="medium">
        <color rgb="FFCCCCCC"/>
      </top>
      <bottom style="mediumDashed">
        <color rgb="FF808080"/>
      </bottom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 style="dotted">
        <color rgb="FF000000"/>
      </bottom>
      <diagonal/>
    </border>
    <border>
      <left style="dashed">
        <color rgb="FF808080"/>
      </left>
      <right style="medium">
        <color rgb="FFCCCCCC"/>
      </right>
      <top/>
      <bottom style="dotted">
        <color rgb="FF000000"/>
      </bottom>
      <diagonal/>
    </border>
    <border>
      <left style="medium">
        <color rgb="FFCCCCCC"/>
      </left>
      <right/>
      <top/>
      <bottom style="mediumDashed">
        <color rgb="FF808080"/>
      </bottom>
      <diagonal/>
    </border>
    <border>
      <left style="dashed">
        <color rgb="FF808080"/>
      </left>
      <right style="medium">
        <color rgb="FFCCCCCC"/>
      </right>
      <top style="medium">
        <color rgb="FFCCCCCC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dashed">
        <color auto="1"/>
      </bottom>
      <diagonal/>
    </border>
    <border>
      <left style="medium">
        <color indexed="64"/>
      </left>
      <right/>
      <top style="dashed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23"/>
      </left>
      <right style="dashed">
        <color indexed="23"/>
      </right>
      <top style="dashed">
        <color indexed="23"/>
      </top>
      <bottom style="dotted">
        <color indexed="23"/>
      </bottom>
      <diagonal/>
    </border>
    <border>
      <left style="thin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/>
      <right/>
      <top/>
      <bottom style="dotted">
        <color rgb="FF000000"/>
      </bottom>
      <diagonal/>
    </border>
    <border>
      <left/>
      <right/>
      <top style="medium">
        <color rgb="FFCCCCCC"/>
      </top>
      <bottom style="dotted">
        <color rgb="FF000000"/>
      </bottom>
      <diagonal/>
    </border>
    <border>
      <left/>
      <right/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thin">
        <color indexed="64"/>
      </right>
      <top/>
      <bottom style="mediumDashed">
        <color rgb="FF808080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 style="mediumDashed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 style="mediumDashed">
        <color indexed="23"/>
      </left>
      <right style="dashed">
        <color indexed="23"/>
      </right>
      <top/>
      <bottom style="dashed">
        <color indexed="23"/>
      </bottom>
      <diagonal/>
    </border>
    <border>
      <left style="dashed">
        <color indexed="23"/>
      </left>
      <right style="mediumDashed">
        <color indexed="23"/>
      </right>
      <top/>
      <bottom style="dashed">
        <color indexed="23"/>
      </bottom>
      <diagonal/>
    </border>
    <border>
      <left style="mediumDashed">
        <color indexed="23"/>
      </left>
      <right style="dotted">
        <color indexed="23"/>
      </right>
      <top/>
      <bottom style="dotted">
        <color indexed="23"/>
      </bottom>
      <diagonal/>
    </border>
    <border>
      <left style="dotted">
        <color indexed="23"/>
      </left>
      <right style="dotted">
        <color indexed="23"/>
      </right>
      <top/>
      <bottom style="dotted">
        <color indexed="23"/>
      </bottom>
      <diagonal/>
    </border>
    <border>
      <left style="dotted">
        <color indexed="23"/>
      </left>
      <right style="mediumDashed">
        <color indexed="23"/>
      </right>
      <top/>
      <bottom style="dotted">
        <color indexed="23"/>
      </bottom>
      <diagonal/>
    </border>
    <border>
      <left style="dashed">
        <color indexed="23"/>
      </left>
      <right style="dashed">
        <color indexed="23"/>
      </right>
      <top style="mediumDashDot">
        <color indexed="23"/>
      </top>
      <bottom style="mediumDashDot">
        <color indexed="23"/>
      </bottom>
      <diagonal/>
    </border>
    <border>
      <left style="dashed">
        <color indexed="23"/>
      </left>
      <right/>
      <top style="mediumDashDot">
        <color indexed="23"/>
      </top>
      <bottom style="mediumDashDot">
        <color indexed="23"/>
      </bottom>
      <diagonal/>
    </border>
    <border>
      <left style="medium">
        <color rgb="FFCCCCCC"/>
      </left>
      <right style="thin">
        <color indexed="64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01">
    <xf numFmtId="0" fontId="0" fillId="0" borderId="0" xfId="0"/>
    <xf numFmtId="0" fontId="3" fillId="0" borderId="0" xfId="0" applyFont="1"/>
    <xf numFmtId="0" fontId="0" fillId="0" borderId="0" xfId="0" applyBorder="1"/>
    <xf numFmtId="0" fontId="1" fillId="6" borderId="0" xfId="0" applyFont="1" applyFill="1" applyBorder="1" applyAlignment="1">
      <alignment horizontal="center" vertical="center"/>
    </xf>
    <xf numFmtId="9" fontId="0" fillId="0" borderId="0" xfId="1" applyFont="1" applyBorder="1"/>
    <xf numFmtId="0" fontId="4" fillId="0" borderId="0" xfId="0" applyFont="1"/>
    <xf numFmtId="0" fontId="6" fillId="4" borderId="9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9" fontId="3" fillId="0" borderId="0" xfId="1" applyFont="1" applyAlignment="1">
      <alignment horizontal="right"/>
    </xf>
    <xf numFmtId="164" fontId="3" fillId="0" borderId="0" xfId="0" applyNumberFormat="1" applyFont="1" applyAlignment="1">
      <alignment horizontal="left"/>
    </xf>
    <xf numFmtId="14" fontId="3" fillId="0" borderId="0" xfId="1" applyNumberFormat="1" applyFont="1"/>
    <xf numFmtId="9" fontId="3" fillId="0" borderId="0" xfId="1" applyFont="1"/>
    <xf numFmtId="0" fontId="8" fillId="0" borderId="0" xfId="0" applyFont="1"/>
    <xf numFmtId="9" fontId="9" fillId="0" borderId="0" xfId="1" applyFont="1" applyAlignment="1">
      <alignment horizontal="right"/>
    </xf>
    <xf numFmtId="0" fontId="10" fillId="0" borderId="1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7" fillId="0" borderId="11" xfId="0" applyFont="1" applyBorder="1" applyAlignment="1">
      <alignment horizontal="left" vertical="center"/>
    </xf>
    <xf numFmtId="0" fontId="7" fillId="4" borderId="11" xfId="0" applyFont="1" applyFill="1" applyBorder="1" applyAlignment="1">
      <alignment horizontal="left" vertical="center"/>
    </xf>
    <xf numFmtId="4" fontId="7" fillId="4" borderId="1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0" fontId="7" fillId="0" borderId="12" xfId="0" applyNumberFormat="1" applyFont="1" applyBorder="1" applyAlignment="1">
      <alignment horizontal="center" vertical="center"/>
    </xf>
    <xf numFmtId="0" fontId="15" fillId="0" borderId="0" xfId="0" applyFont="1"/>
    <xf numFmtId="0" fontId="17" fillId="0" borderId="0" xfId="0" applyFont="1"/>
    <xf numFmtId="0" fontId="14" fillId="0" borderId="0" xfId="0" applyFont="1"/>
    <xf numFmtId="0" fontId="18" fillId="0" borderId="0" xfId="0" applyFont="1"/>
    <xf numFmtId="0" fontId="20" fillId="4" borderId="28" xfId="0" applyFont="1" applyFill="1" applyBorder="1" applyAlignment="1">
      <alignment horizontal="left" vertical="center"/>
    </xf>
    <xf numFmtId="0" fontId="20" fillId="4" borderId="9" xfId="0" applyFont="1" applyFill="1" applyBorder="1" applyAlignment="1">
      <alignment horizontal="center" vertical="center"/>
    </xf>
    <xf numFmtId="0" fontId="21" fillId="0" borderId="29" xfId="0" applyFont="1" applyBorder="1" applyAlignment="1">
      <alignment horizontal="left" vertical="center"/>
    </xf>
    <xf numFmtId="4" fontId="21" fillId="0" borderId="12" xfId="0" applyNumberFormat="1" applyFont="1" applyBorder="1" applyAlignment="1">
      <alignment horizontal="center" vertical="center"/>
    </xf>
    <xf numFmtId="0" fontId="21" fillId="0" borderId="30" xfId="0" applyFont="1" applyBorder="1" applyAlignment="1">
      <alignment horizontal="left" vertical="center"/>
    </xf>
    <xf numFmtId="4" fontId="21" fillId="0" borderId="15" xfId="0" applyNumberFormat="1" applyFont="1" applyBorder="1" applyAlignment="1">
      <alignment horizontal="center" vertical="center"/>
    </xf>
    <xf numFmtId="4" fontId="18" fillId="0" borderId="0" xfId="0" applyNumberFormat="1" applyFont="1"/>
    <xf numFmtId="4" fontId="20" fillId="4" borderId="36" xfId="0" applyNumberFormat="1" applyFont="1" applyFill="1" applyBorder="1" applyAlignment="1">
      <alignment horizontal="center" vertical="center"/>
    </xf>
    <xf numFmtId="4" fontId="20" fillId="4" borderId="37" xfId="0" applyNumberFormat="1" applyFont="1" applyFill="1" applyBorder="1" applyAlignment="1">
      <alignment horizontal="center" vertical="center"/>
    </xf>
    <xf numFmtId="0" fontId="20" fillId="7" borderId="38" xfId="0" applyFont="1" applyFill="1" applyBorder="1" applyAlignment="1">
      <alignment horizontal="left" vertical="center"/>
    </xf>
    <xf numFmtId="0" fontId="22" fillId="0" borderId="0" xfId="0" applyFont="1"/>
    <xf numFmtId="0" fontId="20" fillId="0" borderId="0" xfId="0" applyFont="1" applyBorder="1" applyAlignment="1">
      <alignment horizontal="right"/>
    </xf>
    <xf numFmtId="4" fontId="20" fillId="0" borderId="0" xfId="0" applyNumberFormat="1" applyFont="1" applyBorder="1" applyAlignment="1">
      <alignment horizontal="center" vertical="center"/>
    </xf>
    <xf numFmtId="4" fontId="21" fillId="0" borderId="0" xfId="0" applyNumberFormat="1" applyFont="1" applyFill="1" applyBorder="1" applyAlignment="1">
      <alignment horizontal="center" vertical="center"/>
    </xf>
    <xf numFmtId="4" fontId="26" fillId="0" borderId="0" xfId="0" applyNumberFormat="1" applyFont="1"/>
    <xf numFmtId="0" fontId="27" fillId="0" borderId="0" xfId="0" applyFont="1"/>
    <xf numFmtId="9" fontId="27" fillId="0" borderId="0" xfId="1" applyFont="1"/>
    <xf numFmtId="0" fontId="19" fillId="0" borderId="48" xfId="0" applyFont="1" applyBorder="1" applyAlignment="1">
      <alignment wrapText="1"/>
    </xf>
    <xf numFmtId="0" fontId="18" fillId="5" borderId="49" xfId="0" applyFont="1" applyFill="1" applyBorder="1"/>
    <xf numFmtId="4" fontId="19" fillId="5" borderId="50" xfId="0" applyNumberFormat="1" applyFont="1" applyFill="1" applyBorder="1"/>
    <xf numFmtId="0" fontId="18" fillId="6" borderId="51" xfId="0" applyFont="1" applyFill="1" applyBorder="1"/>
    <xf numFmtId="4" fontId="19" fillId="0" borderId="52" xfId="0" applyNumberFormat="1" applyFont="1" applyFill="1" applyBorder="1"/>
    <xf numFmtId="0" fontId="18" fillId="0" borderId="48" xfId="0" applyFont="1" applyBorder="1"/>
    <xf numFmtId="0" fontId="18" fillId="0" borderId="57" xfId="0" applyFont="1" applyBorder="1"/>
    <xf numFmtId="0" fontId="19" fillId="0" borderId="57" xfId="0" applyFont="1" applyBorder="1"/>
    <xf numFmtId="0" fontId="19" fillId="0" borderId="58" xfId="0" applyFont="1" applyBorder="1"/>
    <xf numFmtId="0" fontId="0" fillId="0" borderId="0" xfId="0" applyBorder="1" applyAlignment="1">
      <alignment wrapText="1"/>
    </xf>
    <xf numFmtId="0" fontId="17" fillId="0" borderId="0" xfId="0" applyFont="1" applyBorder="1" applyAlignment="1">
      <alignment vertical="center"/>
    </xf>
    <xf numFmtId="0" fontId="17" fillId="0" borderId="0" xfId="0" applyFont="1" applyBorder="1" applyAlignment="1">
      <alignment wrapText="1"/>
    </xf>
    <xf numFmtId="4" fontId="27" fillId="0" borderId="0" xfId="0" applyNumberFormat="1" applyFont="1"/>
    <xf numFmtId="9" fontId="16" fillId="0" borderId="0" xfId="1" applyFont="1" applyAlignment="1">
      <alignment horizontal="left"/>
    </xf>
    <xf numFmtId="4" fontId="7" fillId="0" borderId="12" xfId="0" applyNumberFormat="1" applyFont="1" applyBorder="1" applyAlignment="1">
      <alignment horizontal="center" vertical="center"/>
    </xf>
    <xf numFmtId="4" fontId="13" fillId="13" borderId="7" xfId="0" applyNumberFormat="1" applyFont="1" applyFill="1" applyBorder="1" applyAlignment="1">
      <alignment horizontal="center" vertical="center"/>
    </xf>
    <xf numFmtId="0" fontId="6" fillId="15" borderId="10" xfId="0" applyFont="1" applyFill="1" applyBorder="1" applyAlignment="1">
      <alignment horizontal="center" vertical="center"/>
    </xf>
    <xf numFmtId="4" fontId="12" fillId="15" borderId="13" xfId="0" applyNumberFormat="1" applyFont="1" applyFill="1" applyBorder="1" applyAlignment="1">
      <alignment horizontal="center" vertical="center" wrapText="1"/>
    </xf>
    <xf numFmtId="4" fontId="7" fillId="15" borderId="12" xfId="0" applyNumberFormat="1" applyFont="1" applyFill="1" applyBorder="1" applyAlignment="1">
      <alignment horizontal="center" vertical="center"/>
    </xf>
    <xf numFmtId="10" fontId="12" fillId="15" borderId="13" xfId="0" applyNumberFormat="1" applyFont="1" applyFill="1" applyBorder="1" applyAlignment="1">
      <alignment horizontal="center" vertical="center" wrapText="1"/>
    </xf>
    <xf numFmtId="4" fontId="13" fillId="14" borderId="7" xfId="0" applyNumberFormat="1" applyFont="1" applyFill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3" fillId="0" borderId="17" xfId="0" applyFont="1" applyBorder="1" applyAlignment="1">
      <alignment vertical="center"/>
    </xf>
    <xf numFmtId="9" fontId="18" fillId="0" borderId="0" xfId="1" applyFont="1"/>
    <xf numFmtId="4" fontId="0" fillId="0" borderId="0" xfId="0" applyNumberFormat="1"/>
    <xf numFmtId="0" fontId="20" fillId="4" borderId="64" xfId="0" applyFont="1" applyFill="1" applyBorder="1" applyAlignment="1">
      <alignment horizontal="right"/>
    </xf>
    <xf numFmtId="0" fontId="18" fillId="0" borderId="65" xfId="0" applyFont="1" applyBorder="1" applyAlignment="1">
      <alignment wrapText="1"/>
    </xf>
    <xf numFmtId="0" fontId="18" fillId="0" borderId="66" xfId="0" applyFont="1" applyBorder="1" applyAlignment="1">
      <alignment wrapText="1"/>
    </xf>
    <xf numFmtId="0" fontId="18" fillId="0" borderId="67" xfId="0" applyFont="1" applyBorder="1" applyAlignment="1">
      <alignment wrapText="1"/>
    </xf>
    <xf numFmtId="0" fontId="19" fillId="4" borderId="73" xfId="0" applyFont="1" applyFill="1" applyBorder="1" applyAlignment="1">
      <alignment vertical="center" wrapText="1"/>
    </xf>
    <xf numFmtId="0" fontId="19" fillId="4" borderId="73" xfId="0" applyFont="1" applyFill="1" applyBorder="1" applyAlignment="1">
      <alignment horizontal="center" vertical="center" wrapText="1"/>
    </xf>
    <xf numFmtId="0" fontId="14" fillId="10" borderId="73" xfId="0" applyFont="1" applyFill="1" applyBorder="1" applyAlignment="1">
      <alignment horizontal="center" vertical="center" wrapText="1"/>
    </xf>
    <xf numFmtId="0" fontId="19" fillId="10" borderId="73" xfId="0" applyFont="1" applyFill="1" applyBorder="1" applyAlignment="1">
      <alignment horizontal="center" vertical="center" wrapText="1"/>
    </xf>
    <xf numFmtId="0" fontId="18" fillId="0" borderId="0" xfId="0" applyFont="1" applyBorder="1"/>
    <xf numFmtId="0" fontId="24" fillId="6" borderId="17" xfId="0" applyFont="1" applyFill="1" applyBorder="1" applyAlignment="1">
      <alignment vertical="center" wrapText="1"/>
    </xf>
    <xf numFmtId="4" fontId="20" fillId="5" borderId="12" xfId="0" applyNumberFormat="1" applyFont="1" applyFill="1" applyBorder="1" applyAlignment="1">
      <alignment horizontal="center" vertical="center"/>
    </xf>
    <xf numFmtId="0" fontId="28" fillId="13" borderId="6" xfId="0" applyFont="1" applyFill="1" applyBorder="1" applyAlignment="1">
      <alignment horizontal="left" vertical="center"/>
    </xf>
    <xf numFmtId="0" fontId="0" fillId="0" borderId="0" xfId="0" applyBorder="1" applyAlignment="1">
      <alignment wrapText="1"/>
    </xf>
    <xf numFmtId="4" fontId="0" fillId="0" borderId="0" xfId="0" applyNumberFormat="1" applyFont="1" applyFill="1" applyBorder="1" applyAlignment="1">
      <alignment horizontal="right" vertical="center" wrapText="1"/>
    </xf>
    <xf numFmtId="4" fontId="19" fillId="11" borderId="45" xfId="0" applyNumberFormat="1" applyFont="1" applyFill="1" applyBorder="1" applyAlignment="1">
      <alignment horizontal="center" vertical="center" wrapText="1"/>
    </xf>
    <xf numFmtId="4" fontId="19" fillId="11" borderId="44" xfId="0" applyNumberFormat="1" applyFont="1" applyFill="1" applyBorder="1" applyAlignment="1">
      <alignment horizontal="center" vertical="center" wrapText="1"/>
    </xf>
    <xf numFmtId="4" fontId="19" fillId="11" borderId="47" xfId="0" applyNumberFormat="1" applyFont="1" applyFill="1" applyBorder="1" applyAlignment="1">
      <alignment horizontal="center" vertical="center" wrapText="1"/>
    </xf>
    <xf numFmtId="0" fontId="29" fillId="4" borderId="73" xfId="0" applyFont="1" applyFill="1" applyBorder="1" applyAlignment="1">
      <alignment horizontal="center" vertical="center" wrapText="1"/>
    </xf>
    <xf numFmtId="0" fontId="14" fillId="4" borderId="73" xfId="0" applyFont="1" applyFill="1" applyBorder="1" applyAlignment="1">
      <alignment horizontal="center" vertical="center" wrapText="1"/>
    </xf>
    <xf numFmtId="4" fontId="0" fillId="0" borderId="46" xfId="0" applyNumberFormat="1" applyFont="1" applyBorder="1" applyAlignment="1">
      <alignment horizontal="center" vertical="center" wrapText="1"/>
    </xf>
    <xf numFmtId="4" fontId="18" fillId="6" borderId="45" xfId="0" applyNumberFormat="1" applyFont="1" applyFill="1" applyBorder="1" applyAlignment="1">
      <alignment horizontal="center" vertical="center" wrapText="1"/>
    </xf>
    <xf numFmtId="4" fontId="0" fillId="0" borderId="43" xfId="0" applyNumberFormat="1" applyFont="1" applyBorder="1" applyAlignment="1">
      <alignment horizontal="center" vertical="center" wrapText="1"/>
    </xf>
    <xf numFmtId="4" fontId="18" fillId="6" borderId="44" xfId="0" applyNumberFormat="1" applyFont="1" applyFill="1" applyBorder="1" applyAlignment="1">
      <alignment horizontal="center" vertical="center" wrapText="1"/>
    </xf>
    <xf numFmtId="4" fontId="18" fillId="6" borderId="47" xfId="0" applyNumberFormat="1" applyFont="1" applyFill="1" applyBorder="1" applyAlignment="1">
      <alignment horizontal="center" vertical="center" wrapText="1"/>
    </xf>
    <xf numFmtId="4" fontId="0" fillId="0" borderId="71" xfId="0" applyNumberFormat="1" applyFont="1" applyBorder="1" applyAlignment="1">
      <alignment horizontal="center" vertical="center" wrapText="1"/>
    </xf>
    <xf numFmtId="4" fontId="0" fillId="0" borderId="72" xfId="0" applyNumberFormat="1" applyFont="1" applyBorder="1" applyAlignment="1">
      <alignment horizontal="center" vertical="center" wrapText="1"/>
    </xf>
    <xf numFmtId="4" fontId="0" fillId="0" borderId="88" xfId="0" applyNumberFormat="1" applyFont="1" applyBorder="1" applyAlignment="1">
      <alignment horizontal="center" vertical="center" wrapText="1"/>
    </xf>
    <xf numFmtId="4" fontId="5" fillId="7" borderId="39" xfId="0" applyNumberFormat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4" fontId="7" fillId="5" borderId="12" xfId="0" applyNumberFormat="1" applyFont="1" applyFill="1" applyBorder="1" applyAlignment="1">
      <alignment horizontal="center" vertical="center"/>
    </xf>
    <xf numFmtId="4" fontId="7" fillId="0" borderId="12" xfId="0" applyNumberFormat="1" applyFont="1" applyFill="1" applyBorder="1" applyAlignment="1">
      <alignment horizontal="center" vertical="center"/>
    </xf>
    <xf numFmtId="4" fontId="7" fillId="0" borderId="21" xfId="0" applyNumberFormat="1" applyFont="1" applyFill="1" applyBorder="1" applyAlignment="1">
      <alignment horizontal="center" vertical="center"/>
    </xf>
    <xf numFmtId="9" fontId="33" fillId="0" borderId="25" xfId="1" applyFont="1" applyFill="1" applyBorder="1" applyAlignment="1">
      <alignment horizontal="center" vertical="center"/>
    </xf>
    <xf numFmtId="9" fontId="33" fillId="0" borderId="12" xfId="1" applyFont="1" applyFill="1" applyBorder="1" applyAlignment="1">
      <alignment horizontal="center" vertical="center"/>
    </xf>
    <xf numFmtId="9" fontId="33" fillId="0" borderId="26" xfId="1" applyFont="1" applyFill="1" applyBorder="1" applyAlignment="1">
      <alignment horizontal="center" vertical="center"/>
    </xf>
    <xf numFmtId="4" fontId="34" fillId="0" borderId="40" xfId="0" applyNumberFormat="1" applyFont="1" applyBorder="1"/>
    <xf numFmtId="4" fontId="34" fillId="0" borderId="41" xfId="0" applyNumberFormat="1" applyFont="1" applyBorder="1"/>
    <xf numFmtId="4" fontId="34" fillId="0" borderId="42" xfId="0" applyNumberFormat="1" applyFont="1" applyBorder="1"/>
    <xf numFmtId="4" fontId="6" fillId="16" borderId="86" xfId="0" applyNumberFormat="1" applyFont="1" applyFill="1" applyBorder="1" applyAlignment="1">
      <alignment horizontal="center" vertical="center"/>
    </xf>
    <xf numFmtId="4" fontId="6" fillId="4" borderId="86" xfId="0" applyNumberFormat="1" applyFont="1" applyFill="1" applyBorder="1" applyAlignment="1">
      <alignment horizontal="center" vertical="center"/>
    </xf>
    <xf numFmtId="4" fontId="6" fillId="4" borderId="87" xfId="0" applyNumberFormat="1" applyFont="1" applyFill="1" applyBorder="1" applyAlignment="1">
      <alignment horizontal="center" vertical="center"/>
    </xf>
    <xf numFmtId="9" fontId="35" fillId="4" borderId="87" xfId="1" applyFont="1" applyFill="1" applyBorder="1" applyAlignment="1">
      <alignment horizontal="center" vertical="center"/>
    </xf>
    <xf numFmtId="4" fontId="35" fillId="4" borderId="86" xfId="0" applyNumberFormat="1" applyFont="1" applyFill="1" applyBorder="1" applyAlignment="1">
      <alignment horizontal="center" vertical="center"/>
    </xf>
    <xf numFmtId="4" fontId="7" fillId="5" borderId="15" xfId="0" applyNumberFormat="1" applyFont="1" applyFill="1" applyBorder="1" applyAlignment="1">
      <alignment horizontal="center" vertical="center"/>
    </xf>
    <xf numFmtId="4" fontId="7" fillId="0" borderId="15" xfId="0" applyNumberFormat="1" applyFont="1" applyBorder="1" applyAlignment="1">
      <alignment horizontal="center" vertical="center"/>
    </xf>
    <xf numFmtId="4" fontId="7" fillId="0" borderId="22" xfId="0" applyNumberFormat="1" applyFont="1" applyBorder="1" applyAlignment="1">
      <alignment horizontal="center" vertical="center"/>
    </xf>
    <xf numFmtId="9" fontId="33" fillId="0" borderId="81" xfId="1" applyFont="1" applyFill="1" applyBorder="1" applyAlignment="1">
      <alignment horizontal="center" vertical="center"/>
    </xf>
    <xf numFmtId="9" fontId="33" fillId="0" borderId="15" xfId="1" applyFont="1" applyFill="1" applyBorder="1" applyAlignment="1">
      <alignment horizontal="center" vertical="center"/>
    </xf>
    <xf numFmtId="9" fontId="33" fillId="0" borderId="82" xfId="1" applyFont="1" applyFill="1" applyBorder="1" applyAlignment="1">
      <alignment horizontal="center" vertical="center"/>
    </xf>
    <xf numFmtId="4" fontId="34" fillId="0" borderId="83" xfId="0" applyNumberFormat="1" applyFont="1" applyBorder="1"/>
    <xf numFmtId="4" fontId="34" fillId="0" borderId="84" xfId="0" applyNumberFormat="1" applyFont="1" applyBorder="1"/>
    <xf numFmtId="4" fontId="34" fillId="0" borderId="85" xfId="0" applyNumberFormat="1" applyFont="1" applyBorder="1"/>
    <xf numFmtId="4" fontId="7" fillId="0" borderId="15" xfId="0" applyNumberFormat="1" applyFont="1" applyFill="1" applyBorder="1" applyAlignment="1">
      <alignment horizontal="center" vertical="center"/>
    </xf>
    <xf numFmtId="9" fontId="12" fillId="0" borderId="12" xfId="1" applyFont="1" applyFill="1" applyBorder="1" applyAlignment="1">
      <alignment horizontal="center" vertical="center"/>
    </xf>
    <xf numFmtId="4" fontId="36" fillId="0" borderId="41" xfId="0" applyNumberFormat="1" applyFont="1" applyBorder="1"/>
    <xf numFmtId="9" fontId="12" fillId="0" borderId="25" xfId="1" applyFont="1" applyFill="1" applyBorder="1" applyAlignment="1">
      <alignment horizontal="center" vertical="center"/>
    </xf>
    <xf numFmtId="9" fontId="12" fillId="0" borderId="26" xfId="1" applyFont="1" applyFill="1" applyBorder="1" applyAlignment="1">
      <alignment horizontal="center" vertical="center"/>
    </xf>
    <xf numFmtId="4" fontId="36" fillId="0" borderId="40" xfId="0" applyNumberFormat="1" applyFont="1" applyBorder="1"/>
    <xf numFmtId="4" fontId="36" fillId="0" borderId="42" xfId="0" applyNumberFormat="1" applyFont="1" applyBorder="1"/>
    <xf numFmtId="4" fontId="6" fillId="16" borderId="19" xfId="0" applyNumberFormat="1" applyFont="1" applyFill="1" applyBorder="1" applyAlignment="1">
      <alignment horizontal="center" vertical="center"/>
    </xf>
    <xf numFmtId="4" fontId="6" fillId="5" borderId="19" xfId="0" applyNumberFormat="1" applyFont="1" applyFill="1" applyBorder="1" applyAlignment="1">
      <alignment horizontal="center" vertical="center"/>
    </xf>
    <xf numFmtId="4" fontId="6" fillId="5" borderId="20" xfId="0" applyNumberFormat="1" applyFont="1" applyFill="1" applyBorder="1" applyAlignment="1">
      <alignment horizontal="center" vertical="center"/>
    </xf>
    <xf numFmtId="4" fontId="13" fillId="5" borderId="19" xfId="0" applyNumberFormat="1" applyFont="1" applyFill="1" applyBorder="1" applyAlignment="1">
      <alignment horizontal="center" vertical="center"/>
    </xf>
    <xf numFmtId="4" fontId="13" fillId="5" borderId="27" xfId="0" applyNumberFormat="1" applyFont="1" applyFill="1" applyBorder="1" applyAlignment="1">
      <alignment horizontal="center" vertical="center"/>
    </xf>
    <xf numFmtId="4" fontId="6" fillId="17" borderId="35" xfId="0" applyNumberFormat="1" applyFont="1" applyFill="1" applyBorder="1" applyAlignment="1">
      <alignment horizontal="center" vertical="center"/>
    </xf>
    <xf numFmtId="4" fontId="6" fillId="8" borderId="35" xfId="0" applyNumberFormat="1" applyFont="1" applyFill="1" applyBorder="1" applyAlignment="1">
      <alignment horizontal="center" vertical="center"/>
    </xf>
    <xf numFmtId="9" fontId="35" fillId="8" borderId="35" xfId="1" applyFont="1" applyFill="1" applyBorder="1" applyAlignment="1">
      <alignment horizontal="center" vertical="center"/>
    </xf>
    <xf numFmtId="4" fontId="37" fillId="8" borderId="35" xfId="0" applyNumberFormat="1" applyFont="1" applyFill="1" applyBorder="1" applyAlignment="1">
      <alignment horizontal="center" vertical="center" wrapText="1"/>
    </xf>
    <xf numFmtId="4" fontId="37" fillId="8" borderId="35" xfId="0" applyNumberFormat="1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horizontal="center" vertical="center"/>
    </xf>
    <xf numFmtId="4" fontId="38" fillId="14" borderId="0" xfId="0" applyNumberFormat="1" applyFont="1" applyFill="1" applyBorder="1" applyAlignment="1">
      <alignment horizontal="center" vertical="center"/>
    </xf>
    <xf numFmtId="9" fontId="35" fillId="0" borderId="0" xfId="1" applyFont="1" applyFill="1" applyBorder="1" applyAlignment="1">
      <alignment horizontal="center" vertical="center"/>
    </xf>
    <xf numFmtId="4" fontId="37" fillId="0" borderId="0" xfId="0" applyNumberFormat="1" applyFont="1" applyFill="1" applyBorder="1"/>
    <xf numFmtId="4" fontId="6" fillId="0" borderId="0" xfId="0" applyNumberFormat="1" applyFont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39" fillId="0" borderId="0" xfId="0" applyNumberFormat="1" applyFont="1"/>
    <xf numFmtId="0" fontId="7" fillId="0" borderId="11" xfId="0" applyFont="1" applyFill="1" applyBorder="1" applyAlignment="1">
      <alignment horizontal="left" vertical="center"/>
    </xf>
    <xf numFmtId="4" fontId="7" fillId="6" borderId="12" xfId="0" applyNumberFormat="1" applyFont="1" applyFill="1" applyBorder="1" applyAlignment="1">
      <alignment horizontal="center" vertical="center"/>
    </xf>
    <xf numFmtId="0" fontId="6" fillId="4" borderId="80" xfId="0" applyFont="1" applyFill="1" applyBorder="1" applyAlignment="1">
      <alignment horizontal="right"/>
    </xf>
    <xf numFmtId="4" fontId="6" fillId="6" borderId="86" xfId="0" applyNumberFormat="1" applyFont="1" applyFill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4" fontId="7" fillId="6" borderId="15" xfId="0" applyNumberFormat="1" applyFont="1" applyFill="1" applyBorder="1" applyAlignment="1">
      <alignment horizontal="center" vertical="center"/>
    </xf>
    <xf numFmtId="0" fontId="7" fillId="0" borderId="63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right"/>
    </xf>
    <xf numFmtId="4" fontId="6" fillId="6" borderId="19" xfId="0" applyNumberFormat="1" applyFont="1" applyFill="1" applyBorder="1" applyAlignment="1">
      <alignment horizontal="center" vertical="center"/>
    </xf>
    <xf numFmtId="0" fontId="6" fillId="8" borderId="34" xfId="0" applyFont="1" applyFill="1" applyBorder="1" applyAlignment="1">
      <alignment horizontal="center" vertical="center" wrapText="1"/>
    </xf>
    <xf numFmtId="4" fontId="6" fillId="6" borderId="35" xfId="0" applyNumberFormat="1" applyFont="1" applyFill="1" applyBorder="1" applyAlignment="1">
      <alignment horizontal="center" vertical="center"/>
    </xf>
    <xf numFmtId="0" fontId="38" fillId="14" borderId="0" xfId="0" applyFont="1" applyFill="1" applyBorder="1" applyAlignment="1">
      <alignment horizontal="center" vertical="center" wrapText="1"/>
    </xf>
    <xf numFmtId="4" fontId="38" fillId="0" borderId="0" xfId="0" applyNumberFormat="1" applyFont="1" applyFill="1" applyBorder="1" applyAlignment="1">
      <alignment horizontal="center" vertical="center"/>
    </xf>
    <xf numFmtId="4" fontId="0" fillId="0" borderId="89" xfId="0" applyNumberFormat="1" applyFont="1" applyBorder="1" applyAlignment="1">
      <alignment horizontal="center" vertical="center" wrapText="1"/>
    </xf>
    <xf numFmtId="4" fontId="19" fillId="12" borderId="73" xfId="0" applyNumberFormat="1" applyFont="1" applyFill="1" applyBorder="1" applyAlignment="1">
      <alignment horizontal="center" vertical="center" wrapText="1"/>
    </xf>
    <xf numFmtId="4" fontId="30" fillId="12" borderId="73" xfId="0" applyNumberFormat="1" applyFont="1" applyFill="1" applyBorder="1" applyAlignment="1">
      <alignment horizontal="center" vertical="center" wrapText="1"/>
    </xf>
    <xf numFmtId="4" fontId="14" fillId="12" borderId="73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center"/>
    </xf>
    <xf numFmtId="0" fontId="3" fillId="0" borderId="61" xfId="0" applyFont="1" applyBorder="1" applyAlignment="1">
      <alignment horizontal="center"/>
    </xf>
    <xf numFmtId="0" fontId="3" fillId="0" borderId="62" xfId="0" applyFont="1" applyBorder="1" applyAlignment="1">
      <alignment horizontal="center"/>
    </xf>
    <xf numFmtId="9" fontId="3" fillId="0" borderId="0" xfId="1" applyFont="1" applyAlignment="1">
      <alignment horizontal="left"/>
    </xf>
    <xf numFmtId="0" fontId="11" fillId="9" borderId="0" xfId="0" applyFont="1" applyFill="1" applyBorder="1" applyAlignment="1">
      <alignment horizontal="center" vertical="center" wrapText="1"/>
    </xf>
    <xf numFmtId="0" fontId="11" fillId="9" borderId="17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11" fillId="9" borderId="16" xfId="0" applyFont="1" applyFill="1" applyBorder="1" applyAlignment="1">
      <alignment horizontal="center" vertical="center" wrapText="1"/>
    </xf>
    <xf numFmtId="9" fontId="16" fillId="0" borderId="0" xfId="1" applyFont="1" applyAlignment="1">
      <alignment horizontal="left"/>
    </xf>
    <xf numFmtId="0" fontId="11" fillId="9" borderId="75" xfId="0" applyFont="1" applyFill="1" applyBorder="1" applyAlignment="1">
      <alignment horizontal="center" vertical="center" wrapText="1"/>
    </xf>
    <xf numFmtId="0" fontId="11" fillId="9" borderId="76" xfId="0" applyFont="1" applyFill="1" applyBorder="1" applyAlignment="1">
      <alignment horizontal="center" vertical="center" wrapText="1"/>
    </xf>
    <xf numFmtId="0" fontId="11" fillId="9" borderId="74" xfId="0" applyFont="1" applyFill="1" applyBorder="1" applyAlignment="1">
      <alignment horizontal="center" vertical="center" wrapText="1"/>
    </xf>
    <xf numFmtId="0" fontId="11" fillId="9" borderId="77" xfId="0" applyFont="1" applyFill="1" applyBorder="1" applyAlignment="1">
      <alignment horizontal="center" vertical="center" wrapText="1"/>
    </xf>
    <xf numFmtId="0" fontId="11" fillId="9" borderId="78" xfId="0" applyFont="1" applyFill="1" applyBorder="1" applyAlignment="1">
      <alignment horizontal="center" vertical="center" wrapText="1"/>
    </xf>
    <xf numFmtId="0" fontId="11" fillId="9" borderId="79" xfId="0" applyFont="1" applyFill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9" fillId="0" borderId="68" xfId="0" applyFont="1" applyBorder="1" applyAlignment="1">
      <alignment horizontal="center" vertical="center" wrapText="1"/>
    </xf>
    <xf numFmtId="0" fontId="19" fillId="0" borderId="69" xfId="0" applyFont="1" applyBorder="1" applyAlignment="1">
      <alignment horizontal="center" vertical="center" wrapText="1"/>
    </xf>
    <xf numFmtId="0" fontId="19" fillId="0" borderId="70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9" fillId="0" borderId="48" xfId="0" applyFont="1" applyBorder="1" applyAlignment="1">
      <alignment horizontal="center" wrapText="1"/>
    </xf>
    <xf numFmtId="0" fontId="19" fillId="0" borderId="61" xfId="0" applyFont="1" applyBorder="1" applyAlignment="1">
      <alignment horizontal="center" wrapText="1"/>
    </xf>
    <xf numFmtId="0" fontId="19" fillId="0" borderId="62" xfId="0" applyFont="1" applyBorder="1" applyAlignment="1">
      <alignment horizontal="center" wrapText="1"/>
    </xf>
    <xf numFmtId="4" fontId="25" fillId="0" borderId="56" xfId="0" applyNumberFormat="1" applyFont="1" applyBorder="1" applyAlignment="1">
      <alignment horizontal="center" vertical="center"/>
    </xf>
    <xf numFmtId="4" fontId="25" fillId="0" borderId="55" xfId="0" applyNumberFormat="1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10" fontId="25" fillId="0" borderId="59" xfId="0" applyNumberFormat="1" applyFont="1" applyBorder="1" applyAlignment="1">
      <alignment horizontal="center" vertical="center"/>
    </xf>
    <xf numFmtId="10" fontId="25" fillId="0" borderId="60" xfId="0" applyNumberFormat="1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'Expo Arg Citricos a sem 27'!$C$9</c:f>
              <c:strCache>
                <c:ptCount val="1"/>
                <c:pt idx="0">
                  <c:v>Limon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'Expo Arg Citricos a sem 27'!$B$10:$B$17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08/07</c:v>
                </c:pt>
                <c:pt idx="7">
                  <c:v>Total Acum Sem 26</c:v>
                </c:pt>
              </c:strCache>
            </c:strRef>
          </c:cat>
          <c:val>
            <c:numRef>
              <c:f>'Expo Arg Citricos a sem 27'!$C$10:$C$17</c:f>
              <c:numCache>
                <c:formatCode>#,##0.00</c:formatCode>
                <c:ptCount val="8"/>
                <c:pt idx="0">
                  <c:v>34.020000000000003</c:v>
                </c:pt>
                <c:pt idx="1">
                  <c:v>20.004000000000001</c:v>
                </c:pt>
                <c:pt idx="2">
                  <c:v>1737.15</c:v>
                </c:pt>
                <c:pt idx="3">
                  <c:v>13022.53</c:v>
                </c:pt>
                <c:pt idx="4">
                  <c:v>29170.76</c:v>
                </c:pt>
                <c:pt idx="5">
                  <c:v>71674.820000000007</c:v>
                </c:pt>
                <c:pt idx="6">
                  <c:v>17615.89</c:v>
                </c:pt>
                <c:pt idx="7">
                  <c:v>133275.174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4DF-461A-B706-383E1505A0F9}"/>
            </c:ext>
          </c:extLst>
        </c:ser>
        <c:ser>
          <c:idx val="1"/>
          <c:order val="1"/>
          <c:tx>
            <c:strRef>
              <c:f>'Expo Arg Citricos a sem 27'!$D$9</c:f>
              <c:strCache>
                <c:ptCount val="1"/>
                <c:pt idx="0">
                  <c:v>Pomelo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'Expo Arg Citricos a sem 27'!$B$10:$B$17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08/07</c:v>
                </c:pt>
                <c:pt idx="7">
                  <c:v>Total Acum Sem 26</c:v>
                </c:pt>
              </c:strCache>
            </c:strRef>
          </c:cat>
          <c:val>
            <c:numRef>
              <c:f>'Expo Arg Citricos a sem 27'!$D$10:$D$17</c:f>
              <c:numCache>
                <c:formatCode>#,##0.00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13.62</c:v>
                </c:pt>
                <c:pt idx="3">
                  <c:v>0</c:v>
                </c:pt>
                <c:pt idx="4">
                  <c:v>80.174999999999997</c:v>
                </c:pt>
                <c:pt idx="5">
                  <c:v>201.5</c:v>
                </c:pt>
                <c:pt idx="6">
                  <c:v>42</c:v>
                </c:pt>
                <c:pt idx="7">
                  <c:v>337.29500000000002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4DF-461A-B706-383E1505A0F9}"/>
            </c:ext>
          </c:extLst>
        </c:ser>
        <c:ser>
          <c:idx val="2"/>
          <c:order val="2"/>
          <c:tx>
            <c:strRef>
              <c:f>'Expo Arg Citricos a sem 27'!$E$9</c:f>
              <c:strCache>
                <c:ptCount val="1"/>
                <c:pt idx="0">
                  <c:v>Mandarina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'Expo Arg Citricos a sem 27'!$B$10:$B$17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08/07</c:v>
                </c:pt>
                <c:pt idx="7">
                  <c:v>Total Acum Sem 26</c:v>
                </c:pt>
              </c:strCache>
            </c:strRef>
          </c:cat>
          <c:val>
            <c:numRef>
              <c:f>'Expo Arg Citricos a sem 27'!$E$10:$E$17</c:f>
              <c:numCache>
                <c:formatCode>#,##0.00</c:formatCode>
                <c:ptCount val="8"/>
                <c:pt idx="0">
                  <c:v>20.8</c:v>
                </c:pt>
                <c:pt idx="1">
                  <c:v>8</c:v>
                </c:pt>
                <c:pt idx="2">
                  <c:v>301.16000000000003</c:v>
                </c:pt>
                <c:pt idx="3">
                  <c:v>1613.27</c:v>
                </c:pt>
                <c:pt idx="4">
                  <c:v>7243.88</c:v>
                </c:pt>
                <c:pt idx="5">
                  <c:v>11351.13</c:v>
                </c:pt>
                <c:pt idx="6">
                  <c:v>1794.88</c:v>
                </c:pt>
                <c:pt idx="7">
                  <c:v>22333.119999999999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4DF-461A-B706-383E1505A0F9}"/>
            </c:ext>
          </c:extLst>
        </c:ser>
        <c:ser>
          <c:idx val="3"/>
          <c:order val="3"/>
          <c:tx>
            <c:strRef>
              <c:f>'Expo Arg Citricos a sem 27'!$F$9</c:f>
              <c:strCache>
                <c:ptCount val="1"/>
                <c:pt idx="0">
                  <c:v>Naranja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'Expo Arg Citricos a sem 27'!$B$10:$B$17</c:f>
              <c:strCache>
                <c:ptCount val="8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 </c:v>
                </c:pt>
                <c:pt idx="6">
                  <c:v>Julio 08/07</c:v>
                </c:pt>
                <c:pt idx="7">
                  <c:v>Total Acum Sem 26</c:v>
                </c:pt>
              </c:strCache>
            </c:strRef>
          </c:cat>
          <c:val>
            <c:numRef>
              <c:f>'Expo Arg Citricos a sem 27'!$F$10:$F$17</c:f>
              <c:numCache>
                <c:formatCode>#,##0.00</c:formatCode>
                <c:ptCount val="8"/>
                <c:pt idx="0">
                  <c:v>3068.8</c:v>
                </c:pt>
                <c:pt idx="1">
                  <c:v>1865.56</c:v>
                </c:pt>
                <c:pt idx="2">
                  <c:v>3029.48</c:v>
                </c:pt>
                <c:pt idx="3">
                  <c:v>1406</c:v>
                </c:pt>
                <c:pt idx="4">
                  <c:v>2087.0500000000002</c:v>
                </c:pt>
                <c:pt idx="5">
                  <c:v>5239.87</c:v>
                </c:pt>
                <c:pt idx="6">
                  <c:v>2949.41</c:v>
                </c:pt>
                <c:pt idx="7">
                  <c:v>19646.169999999998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4DF-461A-B706-383E1505A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65576976"/>
        <c:axId val="365572664"/>
      </c:barChart>
      <c:catAx>
        <c:axId val="365576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65572664"/>
        <c:crosses val="autoZero"/>
        <c:auto val="1"/>
        <c:lblAlgn val="ctr"/>
        <c:lblOffset val="100"/>
        <c:noMultiLvlLbl val="0"/>
      </c:catAx>
      <c:valAx>
        <c:axId val="365572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65576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AR"/>
              <a:t>Exportaciones de ARGENTINA vs RSA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B1E2-4C5F-AF28-93B6997419B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1E2-4C5F-AF28-93B6997419B8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1E2-4C5F-AF28-93B6997419B8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1E2-4C5F-AF28-93B6997419B8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B1E2-4C5F-AF28-93B6997419B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'Comparativo expo RSA y ARG'!$B$5:$C$14</c:f>
              <c:multiLvlStrCache>
                <c:ptCount val="10"/>
                <c:lvl>
                  <c:pt idx="0">
                    <c:v>Argentina</c:v>
                  </c:pt>
                  <c:pt idx="1">
                    <c:v>RSA</c:v>
                  </c:pt>
                  <c:pt idx="2">
                    <c:v>Argentina</c:v>
                  </c:pt>
                  <c:pt idx="3">
                    <c:v>RSA</c:v>
                  </c:pt>
                  <c:pt idx="4">
                    <c:v>Argentina</c:v>
                  </c:pt>
                  <c:pt idx="5">
                    <c:v>RSA</c:v>
                  </c:pt>
                  <c:pt idx="6">
                    <c:v>Argentina</c:v>
                  </c:pt>
                  <c:pt idx="7">
                    <c:v>RSA</c:v>
                  </c:pt>
                  <c:pt idx="8">
                    <c:v>Argentina</c:v>
                  </c:pt>
                  <c:pt idx="9">
                    <c:v>RSA</c:v>
                  </c:pt>
                </c:lvl>
                <c:lvl>
                  <c:pt idx="0">
                    <c:v>Reino Unido</c:v>
                  </c:pt>
                  <c:pt idx="2">
                    <c:v>Union Europea</c:v>
                  </c:pt>
                  <c:pt idx="4">
                    <c:v>Rusia</c:v>
                  </c:pt>
                  <c:pt idx="6">
                    <c:v>Canadá</c:v>
                  </c:pt>
                  <c:pt idx="8">
                    <c:v>Otros</c:v>
                  </c:pt>
                </c:lvl>
              </c:multiLvlStrCache>
            </c:multiLvlStrRef>
          </c:cat>
          <c:val>
            <c:numRef>
              <c:f>'Comparativo expo RSA y ARG'!$D$5:$D$14</c:f>
              <c:numCache>
                <c:formatCode>#,##0.00</c:formatCode>
                <c:ptCount val="10"/>
                <c:pt idx="0">
                  <c:v>3642.44</c:v>
                </c:pt>
                <c:pt idx="1">
                  <c:v>17272.095000000001</c:v>
                </c:pt>
                <c:pt idx="2">
                  <c:v>39542.093999999997</c:v>
                </c:pt>
                <c:pt idx="3">
                  <c:v>73449.434999999998</c:v>
                </c:pt>
                <c:pt idx="4">
                  <c:v>23779.15</c:v>
                </c:pt>
                <c:pt idx="5">
                  <c:v>30530.294999999998</c:v>
                </c:pt>
                <c:pt idx="6">
                  <c:v>6152.2623999999996</c:v>
                </c:pt>
                <c:pt idx="7">
                  <c:v>13105.32</c:v>
                </c:pt>
                <c:pt idx="8">
                  <c:v>10623.8776</c:v>
                </c:pt>
                <c:pt idx="9">
                  <c:v>115139.04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1E2-4C5F-AF28-93B6997419B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365578544"/>
        <c:axId val="365579328"/>
      </c:barChart>
      <c:catAx>
        <c:axId val="3655785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65579328"/>
        <c:crosses val="autoZero"/>
        <c:auto val="1"/>
        <c:lblAlgn val="ctr"/>
        <c:lblOffset val="100"/>
        <c:noMultiLvlLbl val="0"/>
      </c:catAx>
      <c:valAx>
        <c:axId val="36557932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crossAx val="365578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emf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647700</xdr:colOff>
      <xdr:row>18</xdr:row>
      <xdr:rowOff>133631</xdr:rowOff>
    </xdr:from>
    <xdr:to>
      <xdr:col>7</xdr:col>
      <xdr:colOff>238125</xdr:colOff>
      <xdr:row>32</xdr:row>
      <xdr:rowOff>95250</xdr:rowOff>
    </xdr:to>
    <xdr:graphicFrame macro="">
      <xdr:nvGraphicFramePr>
        <xdr:cNvPr id="9" name="Gráfico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</xdr:colOff>
      <xdr:row>1</xdr:row>
      <xdr:rowOff>0</xdr:rowOff>
    </xdr:from>
    <xdr:to>
      <xdr:col>2</xdr:col>
      <xdr:colOff>361951</xdr:colOff>
      <xdr:row>3</xdr:row>
      <xdr:rowOff>186578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19076" y="238125"/>
          <a:ext cx="2686050" cy="6628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18</xdr:row>
      <xdr:rowOff>123825</xdr:rowOff>
    </xdr:from>
    <xdr:to>
      <xdr:col>3</xdr:col>
      <xdr:colOff>242657</xdr:colOff>
      <xdr:row>32</xdr:row>
      <xdr:rowOff>79106</xdr:rowOff>
    </xdr:to>
    <xdr:pic>
      <xdr:nvPicPr>
        <xdr:cNvPr id="10" name="Imagen 9">
          <a:extLst>
            <a:ext uri="{FF2B5EF4-FFF2-40B4-BE49-F238E27FC236}">
              <a16:creationId xmlns="" xmlns:a16="http://schemas.microsoft.com/office/drawing/2014/main" id="{97C8CAA6-1F61-4B2C-8092-EF260857E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75" y="4314825"/>
          <a:ext cx="3938357" cy="27556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0</xdr:rowOff>
    </xdr:from>
    <xdr:to>
      <xdr:col>2</xdr:col>
      <xdr:colOff>830037</xdr:colOff>
      <xdr:row>3</xdr:row>
      <xdr:rowOff>194982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9858" y="204107"/>
          <a:ext cx="2762250" cy="6640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381000</xdr:colOff>
      <xdr:row>22</xdr:row>
      <xdr:rowOff>212911</xdr:rowOff>
    </xdr:from>
    <xdr:to>
      <xdr:col>4</xdr:col>
      <xdr:colOff>593160</xdr:colOff>
      <xdr:row>39</xdr:row>
      <xdr:rowOff>45380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F55BB043-6B09-45EF-8BEC-93CD747F57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2853" y="4773705"/>
          <a:ext cx="5803895" cy="332870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2</xdr:col>
      <xdr:colOff>1600200</xdr:colOff>
      <xdr:row>4</xdr:row>
      <xdr:rowOff>47625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152400"/>
          <a:ext cx="2790825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907677</xdr:colOff>
      <xdr:row>57</xdr:row>
      <xdr:rowOff>78442</xdr:rowOff>
    </xdr:from>
    <xdr:to>
      <xdr:col>15</xdr:col>
      <xdr:colOff>560294</xdr:colOff>
      <xdr:row>82</xdr:row>
      <xdr:rowOff>11206</xdr:rowOff>
    </xdr:to>
    <xdr:sp macro="" textlink="">
      <xdr:nvSpPr>
        <xdr:cNvPr id="3073" name="AutoShape 1">
          <a:extLst>
            <a:ext uri="{FF2B5EF4-FFF2-40B4-BE49-F238E27FC236}">
              <a16:creationId xmlns="" xmlns:a16="http://schemas.microsoft.com/office/drawing/2014/main" id="{88A7F531-724A-4796-8091-87D7484DA301}"/>
            </a:ext>
          </a:extLst>
        </xdr:cNvPr>
        <xdr:cNvSpPr>
          <a:spLocks noChangeAspect="1" noChangeArrowheads="1"/>
        </xdr:cNvSpPr>
      </xdr:nvSpPr>
      <xdr:spPr bwMode="auto">
        <a:xfrm>
          <a:off x="11071412" y="11799795"/>
          <a:ext cx="4695264" cy="46952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304800</xdr:colOff>
      <xdr:row>49</xdr:row>
      <xdr:rowOff>114300</xdr:rowOff>
    </xdr:to>
    <xdr:sp macro="" textlink="">
      <xdr:nvSpPr>
        <xdr:cNvPr id="3074" name="AutoShape 2">
          <a:extLst>
            <a:ext uri="{FF2B5EF4-FFF2-40B4-BE49-F238E27FC236}">
              <a16:creationId xmlns="" xmlns:a16="http://schemas.microsoft.com/office/drawing/2014/main" id="{1D59B10C-CC15-4A65-A728-65A7487FD74D}"/>
            </a:ext>
          </a:extLst>
        </xdr:cNvPr>
        <xdr:cNvSpPr>
          <a:spLocks noChangeAspect="1" noChangeArrowheads="1"/>
        </xdr:cNvSpPr>
      </xdr:nvSpPr>
      <xdr:spPr bwMode="auto">
        <a:xfrm>
          <a:off x="6686550" y="9972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304800</xdr:colOff>
      <xdr:row>45</xdr:row>
      <xdr:rowOff>114300</xdr:rowOff>
    </xdr:to>
    <xdr:sp macro="" textlink="">
      <xdr:nvSpPr>
        <xdr:cNvPr id="3075" name="AutoShape 3">
          <a:extLst>
            <a:ext uri="{FF2B5EF4-FFF2-40B4-BE49-F238E27FC236}">
              <a16:creationId xmlns="" xmlns:a16="http://schemas.microsoft.com/office/drawing/2014/main" id="{0B41F0F6-F566-42D9-8126-4E8FAF63E3F1}"/>
            </a:ext>
          </a:extLst>
        </xdr:cNvPr>
        <xdr:cNvSpPr>
          <a:spLocks noChangeAspect="1" noChangeArrowheads="1"/>
        </xdr:cNvSpPr>
      </xdr:nvSpPr>
      <xdr:spPr bwMode="auto">
        <a:xfrm>
          <a:off x="333375" y="921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19050</xdr:colOff>
      <xdr:row>0</xdr:row>
      <xdr:rowOff>19051</xdr:rowOff>
    </xdr:from>
    <xdr:to>
      <xdr:col>14</xdr:col>
      <xdr:colOff>735965</xdr:colOff>
      <xdr:row>3</xdr:row>
      <xdr:rowOff>1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239375" y="19051"/>
          <a:ext cx="224091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14287</xdr:colOff>
      <xdr:row>2</xdr:row>
      <xdr:rowOff>204787</xdr:rowOff>
    </xdr:from>
    <xdr:to>
      <xdr:col>13</xdr:col>
      <xdr:colOff>57151</xdr:colOff>
      <xdr:row>15</xdr:row>
      <xdr:rowOff>66675</xdr:rowOff>
    </xdr:to>
    <xdr:graphicFrame macro="">
      <xdr:nvGraphicFramePr>
        <xdr:cNvPr id="10" name="Gráfico 9">
          <a:extLst>
            <a:ext uri="{FF2B5EF4-FFF2-40B4-BE49-F238E27FC236}">
              <a16:creationId xmlns="" xmlns:a16="http://schemas.microsoft.com/office/drawing/2014/main" id="{CA989700-0ACD-42D8-B304-1ED5CE6DBD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304800</xdr:colOff>
      <xdr:row>19</xdr:row>
      <xdr:rowOff>114300</xdr:rowOff>
    </xdr:to>
    <xdr:sp macro="" textlink="">
      <xdr:nvSpPr>
        <xdr:cNvPr id="4098" name="AutoShape 2">
          <a:extLst>
            <a:ext uri="{FF2B5EF4-FFF2-40B4-BE49-F238E27FC236}">
              <a16:creationId xmlns="" xmlns:a16="http://schemas.microsoft.com/office/drawing/2014/main" id="{D4EAF3A2-BC0A-48E4-B403-E09C308C6A54}"/>
            </a:ext>
          </a:extLst>
        </xdr:cNvPr>
        <xdr:cNvSpPr>
          <a:spLocks noChangeAspect="1" noChangeArrowheads="1"/>
        </xdr:cNvSpPr>
      </xdr:nvSpPr>
      <xdr:spPr bwMode="auto">
        <a:xfrm>
          <a:off x="438150" y="373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304800</xdr:colOff>
      <xdr:row>19</xdr:row>
      <xdr:rowOff>114300</xdr:rowOff>
    </xdr:to>
    <xdr:sp macro="" textlink="">
      <xdr:nvSpPr>
        <xdr:cNvPr id="4099" name="AutoShape 3">
          <a:extLst>
            <a:ext uri="{FF2B5EF4-FFF2-40B4-BE49-F238E27FC236}">
              <a16:creationId xmlns="" xmlns:a16="http://schemas.microsoft.com/office/drawing/2014/main" id="{5943DC4A-57C6-4F59-AB48-138CBC5F7311}"/>
            </a:ext>
          </a:extLst>
        </xdr:cNvPr>
        <xdr:cNvSpPr>
          <a:spLocks noChangeAspect="1" noChangeArrowheads="1"/>
        </xdr:cNvSpPr>
      </xdr:nvSpPr>
      <xdr:spPr bwMode="auto">
        <a:xfrm>
          <a:off x="438150" y="373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17</xdr:row>
      <xdr:rowOff>190499</xdr:rowOff>
    </xdr:from>
    <xdr:to>
      <xdr:col>4</xdr:col>
      <xdr:colOff>605118</xdr:colOff>
      <xdr:row>39</xdr:row>
      <xdr:rowOff>123264</xdr:rowOff>
    </xdr:to>
    <xdr:sp macro="" textlink="">
      <xdr:nvSpPr>
        <xdr:cNvPr id="4100" name="AutoShape 4">
          <a:extLst>
            <a:ext uri="{FF2B5EF4-FFF2-40B4-BE49-F238E27FC236}">
              <a16:creationId xmlns="" xmlns:a16="http://schemas.microsoft.com/office/drawing/2014/main" id="{3192B103-773E-4BF5-A79D-C6227FD8810A}"/>
            </a:ext>
          </a:extLst>
        </xdr:cNvPr>
        <xdr:cNvSpPr>
          <a:spLocks noChangeAspect="1" noChangeArrowheads="1"/>
        </xdr:cNvSpPr>
      </xdr:nvSpPr>
      <xdr:spPr bwMode="auto">
        <a:xfrm>
          <a:off x="437028" y="3765175"/>
          <a:ext cx="4123765" cy="41237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B4:M77"/>
  <sheetViews>
    <sheetView showGridLines="0" tabSelected="1" zoomScaleNormal="100" workbookViewId="0">
      <selection activeCell="I28" sqref="I28"/>
    </sheetView>
  </sheetViews>
  <sheetFormatPr baseColWidth="10" defaultRowHeight="18.75" x14ac:dyDescent="0.3"/>
  <cols>
    <col min="1" max="1" width="3.28515625" customWidth="1"/>
    <col min="2" max="2" width="34.85546875" style="5" customWidth="1"/>
    <col min="3" max="3" width="19.42578125" style="5" customWidth="1"/>
    <col min="4" max="5" width="16.85546875" style="5" customWidth="1"/>
    <col min="6" max="6" width="18.28515625" style="5" customWidth="1"/>
    <col min="7" max="7" width="18.85546875" style="5" customWidth="1"/>
    <col min="8" max="8" width="15.28515625" style="5" bestFit="1" customWidth="1"/>
    <col min="9" max="9" width="21.5703125" style="5" customWidth="1"/>
    <col min="10" max="12" width="15" style="5" bestFit="1" customWidth="1"/>
    <col min="13" max="13" width="11.42578125" style="5"/>
  </cols>
  <sheetData>
    <row r="4" spans="2:10" ht="19.5" thickBot="1" x14ac:dyDescent="0.35"/>
    <row r="5" spans="2:10" ht="19.5" thickBot="1" x14ac:dyDescent="0.35">
      <c r="B5" s="1"/>
      <c r="C5" s="168" t="s">
        <v>55</v>
      </c>
      <c r="D5" s="169"/>
      <c r="E5" s="169"/>
      <c r="F5" s="169"/>
      <c r="G5" s="170"/>
      <c r="H5" s="10"/>
      <c r="I5" s="11"/>
    </row>
    <row r="6" spans="2:10" ht="7.5" customHeight="1" x14ac:dyDescent="0.3">
      <c r="B6" s="12"/>
      <c r="C6" s="12"/>
      <c r="D6" s="12"/>
      <c r="E6" s="12"/>
      <c r="F6" s="13"/>
      <c r="G6" s="12"/>
      <c r="H6" s="12"/>
      <c r="I6" s="12"/>
    </row>
    <row r="7" spans="2:10" x14ac:dyDescent="0.3">
      <c r="B7" s="14"/>
      <c r="C7" s="164" t="s">
        <v>0</v>
      </c>
      <c r="D7" s="165"/>
      <c r="E7" s="165"/>
      <c r="F7" s="166"/>
      <c r="G7" s="167" t="s">
        <v>46</v>
      </c>
    </row>
    <row r="8" spans="2:10" ht="19.5" thickBot="1" x14ac:dyDescent="0.35">
      <c r="B8" s="15"/>
      <c r="C8" s="164"/>
      <c r="D8" s="165"/>
      <c r="E8" s="165"/>
      <c r="F8" s="166"/>
      <c r="G8" s="167"/>
    </row>
    <row r="9" spans="2:10" x14ac:dyDescent="0.3">
      <c r="B9" s="7" t="s">
        <v>1</v>
      </c>
      <c r="C9" s="6" t="s">
        <v>2</v>
      </c>
      <c r="D9" s="6" t="s">
        <v>3</v>
      </c>
      <c r="E9" s="6" t="s">
        <v>5</v>
      </c>
      <c r="F9" s="6" t="s">
        <v>4</v>
      </c>
      <c r="G9" s="58" t="s">
        <v>6</v>
      </c>
    </row>
    <row r="10" spans="2:10" x14ac:dyDescent="0.3">
      <c r="B10" s="16" t="s">
        <v>7</v>
      </c>
      <c r="C10" s="56">
        <v>34.020000000000003</v>
      </c>
      <c r="D10" s="56">
        <v>0</v>
      </c>
      <c r="E10" s="56">
        <v>20.8</v>
      </c>
      <c r="F10" s="56">
        <v>3068.8</v>
      </c>
      <c r="G10" s="59">
        <f>SUM(C10:F10)</f>
        <v>3123.6200000000003</v>
      </c>
    </row>
    <row r="11" spans="2:10" x14ac:dyDescent="0.3">
      <c r="B11" s="17" t="s">
        <v>8</v>
      </c>
      <c r="C11" s="18">
        <v>20.004000000000001</v>
      </c>
      <c r="D11" s="18">
        <v>0</v>
      </c>
      <c r="E11" s="18">
        <v>8</v>
      </c>
      <c r="F11" s="18">
        <v>1865.56</v>
      </c>
      <c r="G11" s="60">
        <f t="shared" ref="G11:G13" si="0">SUM(C11:F11)</f>
        <v>1893.5639999999999</v>
      </c>
      <c r="J11" s="19"/>
    </row>
    <row r="12" spans="2:10" x14ac:dyDescent="0.3">
      <c r="B12" s="16" t="s">
        <v>9</v>
      </c>
      <c r="C12" s="56">
        <v>1737.15</v>
      </c>
      <c r="D12" s="56">
        <v>13.62</v>
      </c>
      <c r="E12" s="56">
        <v>301.16000000000003</v>
      </c>
      <c r="F12" s="56">
        <v>3029.48</v>
      </c>
      <c r="G12" s="59">
        <f t="shared" si="0"/>
        <v>5081.41</v>
      </c>
      <c r="J12" s="19"/>
    </row>
    <row r="13" spans="2:10" x14ac:dyDescent="0.3">
      <c r="B13" s="17" t="s">
        <v>10</v>
      </c>
      <c r="C13" s="18">
        <v>13022.53</v>
      </c>
      <c r="D13" s="18">
        <v>0</v>
      </c>
      <c r="E13" s="18">
        <v>1613.27</v>
      </c>
      <c r="F13" s="18">
        <v>1406</v>
      </c>
      <c r="G13" s="60">
        <f t="shared" si="0"/>
        <v>16041.800000000001</v>
      </c>
    </row>
    <row r="14" spans="2:10" x14ac:dyDescent="0.3">
      <c r="B14" s="16" t="s">
        <v>11</v>
      </c>
      <c r="C14" s="56">
        <v>29170.76</v>
      </c>
      <c r="D14" s="56">
        <v>80.174999999999997</v>
      </c>
      <c r="E14" s="56">
        <v>7243.88</v>
      </c>
      <c r="F14" s="56">
        <v>2087.0500000000002</v>
      </c>
      <c r="G14" s="59">
        <f>SUM(C14:F14)</f>
        <v>38581.864999999998</v>
      </c>
    </row>
    <row r="15" spans="2:10" x14ac:dyDescent="0.3">
      <c r="B15" s="17" t="s">
        <v>45</v>
      </c>
      <c r="C15" s="18">
        <v>71674.820000000007</v>
      </c>
      <c r="D15" s="18">
        <v>201.5</v>
      </c>
      <c r="E15" s="18">
        <v>11351.13</v>
      </c>
      <c r="F15" s="18">
        <v>5239.87</v>
      </c>
      <c r="G15" s="60">
        <f>SUM(C15:F15)</f>
        <v>88467.32</v>
      </c>
    </row>
    <row r="16" spans="2:10" ht="19.5" thickBot="1" x14ac:dyDescent="0.35">
      <c r="B16" s="16" t="s">
        <v>56</v>
      </c>
      <c r="C16" s="56">
        <v>17615.89</v>
      </c>
      <c r="D16" s="56">
        <v>42</v>
      </c>
      <c r="E16" s="56">
        <v>1794.88</v>
      </c>
      <c r="F16" s="56">
        <v>2949.41</v>
      </c>
      <c r="G16" s="59">
        <f>SUM(C16:F16)</f>
        <v>22402.18</v>
      </c>
    </row>
    <row r="17" spans="2:13" ht="19.5" thickBot="1" x14ac:dyDescent="0.35">
      <c r="B17" s="78" t="s">
        <v>52</v>
      </c>
      <c r="C17" s="57">
        <f>SUM(C10:C16)</f>
        <v>133275.174</v>
      </c>
      <c r="D17" s="57">
        <f>SUM(D10:D16)</f>
        <v>337.29500000000002</v>
      </c>
      <c r="E17" s="57">
        <f>SUM(E10:E16)</f>
        <v>22333.119999999999</v>
      </c>
      <c r="F17" s="57">
        <f>SUM(F10:F16)</f>
        <v>19646.169999999998</v>
      </c>
      <c r="G17" s="62">
        <f>SUM(G10:G16)</f>
        <v>175591.75899999999</v>
      </c>
    </row>
    <row r="18" spans="2:13" x14ac:dyDescent="0.3">
      <c r="B18" s="16" t="s">
        <v>12</v>
      </c>
      <c r="C18" s="20">
        <f>C17/G17</f>
        <v>0.75900585972260803</v>
      </c>
      <c r="D18" s="20">
        <f>D17/G17</f>
        <v>1.9209044998518411E-3</v>
      </c>
      <c r="E18" s="20">
        <f>E17/G17</f>
        <v>0.12718774575292</v>
      </c>
      <c r="F18" s="20">
        <f>F17/G17</f>
        <v>0.11188549002462012</v>
      </c>
      <c r="G18" s="61">
        <f>SUM(C18:F18)</f>
        <v>1</v>
      </c>
    </row>
    <row r="20" spans="2:13" ht="15" x14ac:dyDescent="0.25">
      <c r="B20"/>
      <c r="C20"/>
      <c r="D20"/>
      <c r="E20"/>
      <c r="F20"/>
      <c r="G20"/>
      <c r="H20"/>
      <c r="I20"/>
      <c r="J20"/>
      <c r="K20"/>
      <c r="L20"/>
      <c r="M20"/>
    </row>
    <row r="21" spans="2:13" x14ac:dyDescent="0.3">
      <c r="C21"/>
      <c r="D21"/>
      <c r="E21"/>
      <c r="F21"/>
      <c r="G21"/>
      <c r="H21"/>
      <c r="I21"/>
      <c r="J21"/>
      <c r="K21"/>
      <c r="L21"/>
      <c r="M21"/>
    </row>
    <row r="22" spans="2:13" ht="18" x14ac:dyDescent="0.25">
      <c r="B22"/>
      <c r="C22"/>
      <c r="D22"/>
      <c r="E22" s="8"/>
      <c r="F22" s="9"/>
      <c r="G22"/>
      <c r="H22"/>
      <c r="I22"/>
      <c r="J22"/>
      <c r="K22"/>
      <c r="L22"/>
      <c r="M22"/>
    </row>
    <row r="23" spans="2:13" ht="15" x14ac:dyDescent="0.25">
      <c r="B23"/>
      <c r="C23"/>
      <c r="D23"/>
      <c r="E23"/>
      <c r="F23"/>
      <c r="G23"/>
      <c r="H23"/>
      <c r="I23"/>
      <c r="J23"/>
      <c r="K23"/>
      <c r="L23"/>
      <c r="M23"/>
    </row>
    <row r="24" spans="2:13" ht="15" x14ac:dyDescent="0.25">
      <c r="B24" s="2"/>
      <c r="C24" s="2"/>
      <c r="D24"/>
      <c r="E24"/>
      <c r="F24"/>
      <c r="G24"/>
      <c r="H24"/>
      <c r="I24"/>
      <c r="J24"/>
      <c r="K24"/>
      <c r="L24"/>
      <c r="M24"/>
    </row>
    <row r="25" spans="2:13" ht="15" customHeight="1" x14ac:dyDescent="0.25">
      <c r="B25" s="2"/>
      <c r="C25" s="2"/>
      <c r="D25"/>
      <c r="E25"/>
      <c r="F25"/>
      <c r="G25"/>
      <c r="H25"/>
      <c r="I25"/>
      <c r="J25"/>
      <c r="K25"/>
      <c r="L25"/>
      <c r="M25"/>
    </row>
    <row r="26" spans="2:13" ht="15" x14ac:dyDescent="0.25">
      <c r="B26" s="2"/>
      <c r="C26" s="2"/>
      <c r="D26"/>
      <c r="E26"/>
      <c r="F26"/>
      <c r="G26"/>
      <c r="H26"/>
      <c r="I26"/>
      <c r="J26"/>
      <c r="K26"/>
      <c r="L26"/>
      <c r="M26"/>
    </row>
    <row r="27" spans="2:13" ht="15" x14ac:dyDescent="0.25">
      <c r="B27" s="3"/>
      <c r="C27" s="2"/>
      <c r="D27"/>
      <c r="E27"/>
      <c r="F27"/>
      <c r="G27"/>
      <c r="H27"/>
      <c r="I27"/>
      <c r="J27"/>
      <c r="K27"/>
      <c r="L27"/>
      <c r="M27"/>
    </row>
    <row r="28" spans="2:13" ht="15" x14ac:dyDescent="0.25">
      <c r="B28" s="2"/>
      <c r="C28" s="2"/>
      <c r="D28"/>
      <c r="E28"/>
      <c r="F28"/>
      <c r="G28"/>
      <c r="H28"/>
      <c r="I28"/>
      <c r="J28"/>
      <c r="K28"/>
      <c r="L28"/>
      <c r="M28"/>
    </row>
    <row r="29" spans="2:13" ht="15" x14ac:dyDescent="0.25">
      <c r="B29" s="2"/>
      <c r="C29" s="2"/>
      <c r="D29"/>
      <c r="E29"/>
      <c r="F29"/>
      <c r="G29"/>
      <c r="H29"/>
      <c r="I29"/>
      <c r="J29"/>
      <c r="K29"/>
      <c r="L29"/>
      <c r="M29"/>
    </row>
    <row r="30" spans="2:13" ht="15" x14ac:dyDescent="0.25">
      <c r="B30" s="2"/>
      <c r="C30" s="4"/>
      <c r="D30"/>
      <c r="E30"/>
      <c r="F30"/>
      <c r="G30"/>
      <c r="H30"/>
      <c r="I30"/>
      <c r="J30"/>
      <c r="K30"/>
      <c r="L30"/>
      <c r="M30"/>
    </row>
    <row r="31" spans="2:13" ht="15" x14ac:dyDescent="0.25">
      <c r="B31" s="4"/>
      <c r="C31" s="2"/>
      <c r="D31"/>
      <c r="E31"/>
      <c r="F31"/>
      <c r="G31"/>
      <c r="H31"/>
      <c r="I31"/>
      <c r="J31"/>
      <c r="K31"/>
      <c r="L31"/>
      <c r="M31"/>
    </row>
    <row r="32" spans="2:13" ht="15" x14ac:dyDescent="0.25">
      <c r="B32" s="2"/>
      <c r="C32" s="2"/>
      <c r="D32"/>
      <c r="E32"/>
      <c r="F32"/>
      <c r="G32"/>
      <c r="H32"/>
      <c r="I32"/>
      <c r="J32"/>
      <c r="K32"/>
      <c r="L32"/>
      <c r="M32"/>
    </row>
    <row r="33" spans="2:13" ht="15" x14ac:dyDescent="0.25">
      <c r="B33" s="2"/>
      <c r="C33" s="2"/>
      <c r="D33"/>
      <c r="E33"/>
      <c r="F33"/>
      <c r="G33"/>
      <c r="H33"/>
      <c r="I33"/>
      <c r="J33"/>
      <c r="K33"/>
      <c r="L33"/>
      <c r="M33"/>
    </row>
    <row r="34" spans="2:13" ht="15" x14ac:dyDescent="0.25">
      <c r="B34" s="2"/>
      <c r="C34" s="2"/>
      <c r="D34"/>
      <c r="E34"/>
      <c r="F34"/>
      <c r="G34"/>
      <c r="H34"/>
      <c r="I34"/>
      <c r="J34"/>
      <c r="K34"/>
      <c r="L34"/>
      <c r="M34"/>
    </row>
    <row r="35" spans="2:13" ht="15" x14ac:dyDescent="0.25">
      <c r="B35" t="s">
        <v>51</v>
      </c>
      <c r="C35"/>
      <c r="D35"/>
      <c r="E35"/>
      <c r="F35"/>
      <c r="G35"/>
      <c r="H35"/>
      <c r="I35"/>
      <c r="J35"/>
      <c r="K35"/>
      <c r="L35"/>
      <c r="M35"/>
    </row>
    <row r="36" spans="2:13" ht="15" x14ac:dyDescent="0.25">
      <c r="B36"/>
      <c r="C36"/>
      <c r="D36"/>
      <c r="E36"/>
      <c r="F36"/>
      <c r="G36"/>
      <c r="H36"/>
      <c r="I36"/>
      <c r="J36"/>
      <c r="K36"/>
      <c r="L36"/>
      <c r="M36"/>
    </row>
    <row r="37" spans="2:13" x14ac:dyDescent="0.3">
      <c r="C37"/>
      <c r="D37"/>
      <c r="E37"/>
      <c r="F37"/>
      <c r="G37"/>
      <c r="H37"/>
      <c r="I37"/>
      <c r="J37"/>
      <c r="K37"/>
      <c r="L37"/>
      <c r="M37"/>
    </row>
    <row r="38" spans="2:13" ht="15" x14ac:dyDescent="0.25">
      <c r="B38"/>
      <c r="C38"/>
      <c r="D38"/>
      <c r="E38"/>
      <c r="F38"/>
      <c r="G38"/>
      <c r="H38"/>
      <c r="I38"/>
      <c r="J38"/>
      <c r="K38"/>
      <c r="L38"/>
      <c r="M38"/>
    </row>
    <row r="39" spans="2:13" ht="15" x14ac:dyDescent="0.25">
      <c r="B39"/>
      <c r="C39"/>
      <c r="D39"/>
      <c r="E39"/>
      <c r="F39"/>
      <c r="G39"/>
      <c r="H39"/>
      <c r="I39"/>
      <c r="J39"/>
      <c r="K39"/>
      <c r="L39"/>
      <c r="M39"/>
    </row>
    <row r="40" spans="2:13" ht="15" x14ac:dyDescent="0.25">
      <c r="B40"/>
      <c r="C40"/>
      <c r="D40"/>
      <c r="E40"/>
      <c r="F40"/>
      <c r="G40"/>
      <c r="H40"/>
      <c r="I40"/>
      <c r="J40"/>
      <c r="K40"/>
      <c r="L40"/>
      <c r="M40"/>
    </row>
    <row r="41" spans="2:13" ht="15" x14ac:dyDescent="0.25">
      <c r="B41"/>
      <c r="C41"/>
      <c r="D41"/>
      <c r="E41"/>
      <c r="F41"/>
      <c r="G41"/>
      <c r="H41"/>
      <c r="I41"/>
      <c r="J41"/>
      <c r="K41"/>
      <c r="L41"/>
      <c r="M41"/>
    </row>
    <row r="42" spans="2:13" ht="15" x14ac:dyDescent="0.25">
      <c r="B42"/>
      <c r="C42"/>
      <c r="D42"/>
      <c r="E42"/>
      <c r="F42"/>
      <c r="G42"/>
      <c r="H42"/>
      <c r="I42"/>
      <c r="J42"/>
      <c r="K42"/>
      <c r="L42"/>
      <c r="M42"/>
    </row>
    <row r="43" spans="2:13" ht="15" x14ac:dyDescent="0.25">
      <c r="B43"/>
      <c r="C43"/>
      <c r="D43"/>
      <c r="E43"/>
      <c r="F43"/>
      <c r="G43"/>
      <c r="H43"/>
      <c r="I43"/>
      <c r="J43"/>
      <c r="K43"/>
      <c r="L43"/>
      <c r="M43"/>
    </row>
    <row r="44" spans="2:13" ht="15" x14ac:dyDescent="0.25">
      <c r="B44"/>
      <c r="C44"/>
      <c r="D44"/>
      <c r="E44"/>
      <c r="F44"/>
      <c r="G44"/>
      <c r="H44"/>
      <c r="I44"/>
      <c r="J44"/>
      <c r="K44"/>
      <c r="L44"/>
      <c r="M44"/>
    </row>
    <row r="45" spans="2:13" ht="15" x14ac:dyDescent="0.25">
      <c r="B45"/>
      <c r="C45"/>
      <c r="D45"/>
      <c r="E45"/>
      <c r="F45"/>
      <c r="G45"/>
      <c r="H45"/>
      <c r="I45"/>
      <c r="J45"/>
      <c r="K45"/>
      <c r="L45"/>
      <c r="M45"/>
    </row>
    <row r="46" spans="2:13" ht="15" x14ac:dyDescent="0.25">
      <c r="B46"/>
      <c r="C46"/>
      <c r="D46"/>
      <c r="E46"/>
      <c r="F46"/>
      <c r="G46"/>
      <c r="H46"/>
      <c r="I46"/>
      <c r="J46"/>
      <c r="K46"/>
      <c r="L46"/>
      <c r="M46"/>
    </row>
    <row r="47" spans="2:13" ht="15" x14ac:dyDescent="0.25">
      <c r="B47"/>
      <c r="C47"/>
      <c r="D47"/>
      <c r="E47"/>
      <c r="F47"/>
      <c r="G47"/>
      <c r="H47"/>
      <c r="I47"/>
      <c r="J47"/>
      <c r="K47"/>
      <c r="L47"/>
      <c r="M47"/>
    </row>
    <row r="48" spans="2:13" ht="15" x14ac:dyDescent="0.25">
      <c r="B48"/>
      <c r="C48"/>
      <c r="D48"/>
      <c r="E48"/>
      <c r="F48"/>
      <c r="G48"/>
      <c r="H48"/>
      <c r="I48"/>
      <c r="J48"/>
      <c r="K48"/>
      <c r="L48"/>
      <c r="M48"/>
    </row>
    <row r="49" customFormat="1" ht="15" x14ac:dyDescent="0.25"/>
    <row r="50" customFormat="1" ht="15" x14ac:dyDescent="0.25"/>
    <row r="51" customFormat="1" ht="15" x14ac:dyDescent="0.25"/>
    <row r="52" customFormat="1" ht="18.75" customHeight="1" x14ac:dyDescent="0.25"/>
    <row r="53" customFormat="1" ht="15" x14ac:dyDescent="0.25"/>
    <row r="54" customFormat="1" ht="15" x14ac:dyDescent="0.25"/>
    <row r="55" customFormat="1" ht="15" x14ac:dyDescent="0.25"/>
    <row r="56" customFormat="1" ht="15" x14ac:dyDescent="0.25"/>
    <row r="57" customFormat="1" ht="15" x14ac:dyDescent="0.25"/>
    <row r="58" customFormat="1" ht="15" x14ac:dyDescent="0.25"/>
    <row r="59" customFormat="1" ht="15" x14ac:dyDescent="0.25"/>
    <row r="60" customFormat="1" ht="15" x14ac:dyDescent="0.25"/>
    <row r="61" customFormat="1" ht="15" x14ac:dyDescent="0.25"/>
    <row r="62" customFormat="1" ht="15" x14ac:dyDescent="0.25"/>
    <row r="63" customFormat="1" ht="15" x14ac:dyDescent="0.25"/>
    <row r="64" customFormat="1" ht="15" x14ac:dyDescent="0.25"/>
    <row r="65" spans="2:13" ht="15" x14ac:dyDescent="0.25">
      <c r="B65"/>
      <c r="C65"/>
      <c r="D65"/>
      <c r="E65"/>
      <c r="F65"/>
      <c r="G65"/>
      <c r="H65"/>
      <c r="I65"/>
      <c r="J65"/>
      <c r="K65"/>
      <c r="L65"/>
      <c r="M65"/>
    </row>
    <row r="66" spans="2:13" ht="15" x14ac:dyDescent="0.25">
      <c r="B66"/>
      <c r="C66"/>
      <c r="D66"/>
      <c r="E66"/>
      <c r="F66"/>
      <c r="G66"/>
      <c r="H66"/>
      <c r="I66"/>
      <c r="J66"/>
      <c r="K66"/>
      <c r="L66"/>
      <c r="M66"/>
    </row>
    <row r="67" spans="2:13" x14ac:dyDescent="0.3">
      <c r="J67"/>
      <c r="K67"/>
      <c r="L67"/>
      <c r="M67"/>
    </row>
    <row r="68" spans="2:13" x14ac:dyDescent="0.3">
      <c r="J68"/>
      <c r="K68"/>
      <c r="L68"/>
      <c r="M68"/>
    </row>
    <row r="69" spans="2:13" x14ac:dyDescent="0.3">
      <c r="J69"/>
      <c r="K69"/>
      <c r="L69"/>
      <c r="M69"/>
    </row>
    <row r="70" spans="2:13" x14ac:dyDescent="0.3">
      <c r="J70"/>
      <c r="K70"/>
      <c r="L70"/>
      <c r="M70"/>
    </row>
    <row r="71" spans="2:13" x14ac:dyDescent="0.3">
      <c r="J71"/>
      <c r="K71"/>
      <c r="L71"/>
      <c r="M71"/>
    </row>
    <row r="72" spans="2:13" x14ac:dyDescent="0.3">
      <c r="J72"/>
      <c r="K72"/>
      <c r="L72"/>
      <c r="M72"/>
    </row>
    <row r="73" spans="2:13" x14ac:dyDescent="0.3">
      <c r="J73"/>
      <c r="K73"/>
      <c r="L73"/>
      <c r="M73"/>
    </row>
    <row r="74" spans="2:13" x14ac:dyDescent="0.3">
      <c r="J74"/>
      <c r="K74"/>
      <c r="L74"/>
      <c r="M74"/>
    </row>
    <row r="75" spans="2:13" x14ac:dyDescent="0.3">
      <c r="J75"/>
      <c r="K75"/>
      <c r="L75"/>
      <c r="M75"/>
    </row>
    <row r="76" spans="2:13" x14ac:dyDescent="0.3">
      <c r="J76"/>
      <c r="K76"/>
      <c r="L76"/>
      <c r="M76"/>
    </row>
    <row r="77" spans="2:13" x14ac:dyDescent="0.3">
      <c r="J77"/>
      <c r="K77"/>
      <c r="L77"/>
      <c r="M77"/>
    </row>
  </sheetData>
  <mergeCells count="3">
    <mergeCell ref="C7:F8"/>
    <mergeCell ref="G7:G8"/>
    <mergeCell ref="C5:G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2:O26"/>
  <sheetViews>
    <sheetView showGridLines="0" zoomScale="85" zoomScaleNormal="85" workbookViewId="0">
      <selection activeCell="E15" sqref="E15"/>
    </sheetView>
  </sheetViews>
  <sheetFormatPr baseColWidth="10" defaultRowHeight="15.75" x14ac:dyDescent="0.25"/>
  <cols>
    <col min="1" max="1" width="7.28515625" customWidth="1"/>
    <col min="2" max="2" width="29" style="24" customWidth="1"/>
    <col min="3" max="4" width="27.42578125" style="24" bestFit="1" customWidth="1"/>
    <col min="5" max="5" width="19.28515625" style="24" customWidth="1"/>
    <col min="6" max="6" width="16" style="24" customWidth="1"/>
    <col min="7" max="7" width="16.42578125" style="24" customWidth="1"/>
    <col min="8" max="10" width="11.42578125" style="24"/>
    <col min="11" max="11" width="16.140625" style="24" customWidth="1"/>
    <col min="12" max="12" width="15" style="24" bestFit="1" customWidth="1"/>
    <col min="13" max="13" width="15.85546875" style="24" customWidth="1"/>
    <col min="14" max="15" width="11.42578125" style="24"/>
  </cols>
  <sheetData>
    <row r="2" spans="2:13" ht="18.75" x14ac:dyDescent="0.3">
      <c r="B2" s="35"/>
      <c r="C2" s="35"/>
      <c r="D2" s="1"/>
      <c r="E2" s="1"/>
      <c r="F2" s="1"/>
      <c r="G2" s="1"/>
      <c r="H2" s="8" t="s">
        <v>65</v>
      </c>
      <c r="I2" s="9">
        <v>27</v>
      </c>
      <c r="J2" s="171" t="s">
        <v>59</v>
      </c>
      <c r="K2" s="171"/>
      <c r="L2" s="5"/>
      <c r="M2" s="5"/>
    </row>
    <row r="3" spans="2:13" ht="18.75" x14ac:dyDescent="0.3">
      <c r="B3" s="21"/>
      <c r="C3" s="21"/>
      <c r="D3" s="12"/>
      <c r="E3" s="12"/>
      <c r="F3" s="12"/>
      <c r="G3" s="12"/>
      <c r="H3" s="13" t="s">
        <v>24</v>
      </c>
      <c r="I3" s="12"/>
      <c r="J3" s="12"/>
      <c r="K3" s="12"/>
      <c r="L3" s="5"/>
      <c r="M3" s="5"/>
    </row>
    <row r="4" spans="2:13" ht="18.75" x14ac:dyDescent="0.3">
      <c r="D4" s="5"/>
      <c r="E4" s="5"/>
      <c r="F4" s="5"/>
      <c r="G4" s="5"/>
      <c r="H4" s="5"/>
      <c r="I4" s="5"/>
      <c r="J4" s="5"/>
      <c r="K4" s="5"/>
      <c r="L4" s="5"/>
      <c r="M4" s="5"/>
    </row>
    <row r="5" spans="2:13" ht="17.25" customHeight="1" x14ac:dyDescent="0.25">
      <c r="B5" s="63"/>
      <c r="C5" s="75"/>
      <c r="D5" s="177" t="s">
        <v>57</v>
      </c>
      <c r="E5" s="178"/>
      <c r="F5" s="178"/>
      <c r="G5" s="179"/>
      <c r="H5" s="172" t="s">
        <v>25</v>
      </c>
      <c r="I5" s="172"/>
      <c r="J5" s="172"/>
      <c r="K5" s="174" t="s">
        <v>41</v>
      </c>
      <c r="L5" s="172"/>
      <c r="M5" s="172"/>
    </row>
    <row r="6" spans="2:13" ht="18" thickBot="1" x14ac:dyDescent="0.3">
      <c r="B6" s="64"/>
      <c r="C6" s="76"/>
      <c r="D6" s="180"/>
      <c r="E6" s="181"/>
      <c r="F6" s="181"/>
      <c r="G6" s="182"/>
      <c r="H6" s="173"/>
      <c r="I6" s="173"/>
      <c r="J6" s="173"/>
      <c r="K6" s="175"/>
      <c r="L6" s="173"/>
      <c r="M6" s="173"/>
    </row>
    <row r="7" spans="2:13" ht="18.75" x14ac:dyDescent="0.25">
      <c r="B7" s="7" t="s">
        <v>13</v>
      </c>
      <c r="C7" s="96" t="s">
        <v>47</v>
      </c>
      <c r="D7" s="95" t="s">
        <v>58</v>
      </c>
      <c r="E7" s="96">
        <v>2020</v>
      </c>
      <c r="F7" s="96">
        <v>2019</v>
      </c>
      <c r="G7" s="97">
        <v>2018</v>
      </c>
      <c r="H7" s="98">
        <v>2020</v>
      </c>
      <c r="I7" s="6">
        <v>2019</v>
      </c>
      <c r="J7" s="99">
        <v>2018</v>
      </c>
      <c r="K7" s="98">
        <v>2020</v>
      </c>
      <c r="L7" s="6">
        <v>2019</v>
      </c>
      <c r="M7" s="99">
        <v>2018</v>
      </c>
    </row>
    <row r="8" spans="2:13" ht="18.75" x14ac:dyDescent="0.3">
      <c r="B8" s="147" t="s">
        <v>14</v>
      </c>
      <c r="C8" s="148">
        <v>10903.41</v>
      </c>
      <c r="D8" s="100">
        <v>12397.09</v>
      </c>
      <c r="E8" s="101">
        <v>26072.12</v>
      </c>
      <c r="F8" s="101">
        <v>22561.34</v>
      </c>
      <c r="G8" s="102">
        <v>17530.626</v>
      </c>
      <c r="H8" s="103">
        <f>+D8/E8-1</f>
        <v>-0.52450778839618717</v>
      </c>
      <c r="I8" s="104">
        <f>D8/F8-1</f>
        <v>-0.45051623706747912</v>
      </c>
      <c r="J8" s="105">
        <f>D8/G8-1</f>
        <v>-0.29283244078106507</v>
      </c>
      <c r="K8" s="106">
        <f>D8-E8</f>
        <v>-13675.029999999999</v>
      </c>
      <c r="L8" s="107">
        <f>D8-F8</f>
        <v>-10164.25</v>
      </c>
      <c r="M8" s="108">
        <f>D8-G8</f>
        <v>-5133.5360000000001</v>
      </c>
    </row>
    <row r="9" spans="2:13" ht="18.75" x14ac:dyDescent="0.3">
      <c r="B9" s="147" t="s">
        <v>15</v>
      </c>
      <c r="C9" s="148">
        <v>2539.33</v>
      </c>
      <c r="D9" s="100">
        <v>3311.0639999999999</v>
      </c>
      <c r="E9" s="101">
        <v>30702.674999999999</v>
      </c>
      <c r="F9" s="101">
        <v>9419.1049999999996</v>
      </c>
      <c r="G9" s="102">
        <v>37038.5</v>
      </c>
      <c r="H9" s="103">
        <f>+D9/E9-1</f>
        <v>-0.8921571491734841</v>
      </c>
      <c r="I9" s="104">
        <f>D9/F9-1</f>
        <v>-0.64847360763044892</v>
      </c>
      <c r="J9" s="105">
        <f t="shared" ref="J9:J19" si="0">D9/G9-1</f>
        <v>-0.91060480311027714</v>
      </c>
      <c r="K9" s="106">
        <f t="shared" ref="K9:K19" si="1">D9-E9</f>
        <v>-27391.611000000001</v>
      </c>
      <c r="L9" s="107">
        <f t="shared" ref="L9:L19" si="2">D9-F9</f>
        <v>-6108.0409999999993</v>
      </c>
      <c r="M9" s="108">
        <f t="shared" ref="M9:M19" si="3">D9-G9</f>
        <v>-33727.436000000002</v>
      </c>
    </row>
    <row r="10" spans="2:13" ht="18.75" x14ac:dyDescent="0.3">
      <c r="B10" s="147" t="s">
        <v>16</v>
      </c>
      <c r="C10" s="148">
        <v>5740.6139999999996</v>
      </c>
      <c r="D10" s="100">
        <v>7394.19</v>
      </c>
      <c r="E10" s="101">
        <v>19138.5</v>
      </c>
      <c r="F10" s="101">
        <v>13621.612999999999</v>
      </c>
      <c r="G10" s="102">
        <v>18130.5</v>
      </c>
      <c r="H10" s="103">
        <f t="shared" ref="H10:H19" si="4">+D10/E10-1</f>
        <v>-0.61364840504741758</v>
      </c>
      <c r="I10" s="104">
        <f>D10/F10-1</f>
        <v>-0.4571722159482875</v>
      </c>
      <c r="J10" s="105">
        <f t="shared" si="0"/>
        <v>-0.59216844543724667</v>
      </c>
      <c r="K10" s="106">
        <f t="shared" si="1"/>
        <v>-11744.310000000001</v>
      </c>
      <c r="L10" s="107">
        <f t="shared" si="2"/>
        <v>-6227.4229999999998</v>
      </c>
      <c r="M10" s="108">
        <f t="shared" si="3"/>
        <v>-10736.310000000001</v>
      </c>
    </row>
    <row r="11" spans="2:13" ht="19.5" thickBot="1" x14ac:dyDescent="0.35">
      <c r="B11" s="147" t="s">
        <v>17</v>
      </c>
      <c r="C11" s="148">
        <v>11941.56</v>
      </c>
      <c r="D11" s="100">
        <v>16439.75</v>
      </c>
      <c r="E11" s="101">
        <v>39751.69</v>
      </c>
      <c r="F11" s="101">
        <v>22751.138500000001</v>
      </c>
      <c r="G11" s="102">
        <v>29137.47</v>
      </c>
      <c r="H11" s="103">
        <f t="shared" si="4"/>
        <v>-0.58643896649425475</v>
      </c>
      <c r="I11" s="104">
        <f t="shared" ref="I11:I19" si="5">D11/F11-1</f>
        <v>-0.27740978764645119</v>
      </c>
      <c r="J11" s="105">
        <f t="shared" si="0"/>
        <v>-0.4357866348725542</v>
      </c>
      <c r="K11" s="106">
        <f t="shared" si="1"/>
        <v>-23311.940000000002</v>
      </c>
      <c r="L11" s="107">
        <f t="shared" si="2"/>
        <v>-6311.3885000000009</v>
      </c>
      <c r="M11" s="108">
        <f t="shared" si="3"/>
        <v>-12697.720000000001</v>
      </c>
    </row>
    <row r="12" spans="2:13" ht="19.5" thickBot="1" x14ac:dyDescent="0.35">
      <c r="B12" s="149" t="s">
        <v>18</v>
      </c>
      <c r="C12" s="150">
        <f>SUM(C8:C11)</f>
        <v>31124.913999999997</v>
      </c>
      <c r="D12" s="109">
        <f>SUM(D8:D11)</f>
        <v>39542.093999999997</v>
      </c>
      <c r="E12" s="110">
        <f>SUM(E8:E11)</f>
        <v>115664.985</v>
      </c>
      <c r="F12" s="110">
        <f>SUM(F8:F11)</f>
        <v>68353.196499999991</v>
      </c>
      <c r="G12" s="111">
        <f>SUM(G8:G11)</f>
        <v>101837.09600000001</v>
      </c>
      <c r="H12" s="112">
        <f>+D12/E12-1</f>
        <v>-0.65813254547173461</v>
      </c>
      <c r="I12" s="112">
        <f t="shared" si="5"/>
        <v>-0.42150336743944372</v>
      </c>
      <c r="J12" s="112">
        <f t="shared" si="0"/>
        <v>-0.61171227820557661</v>
      </c>
      <c r="K12" s="113">
        <f t="shared" si="1"/>
        <v>-76122.891000000003</v>
      </c>
      <c r="L12" s="113">
        <f t="shared" si="2"/>
        <v>-28811.102499999994</v>
      </c>
      <c r="M12" s="113">
        <f t="shared" si="3"/>
        <v>-62295.002000000008</v>
      </c>
    </row>
    <row r="13" spans="2:13" ht="18.75" x14ac:dyDescent="0.3">
      <c r="B13" s="151" t="s">
        <v>19</v>
      </c>
      <c r="C13" s="152">
        <v>21887.02</v>
      </c>
      <c r="D13" s="114">
        <v>23779.15</v>
      </c>
      <c r="E13" s="115">
        <v>39502.19</v>
      </c>
      <c r="F13" s="115">
        <v>33099.17282</v>
      </c>
      <c r="G13" s="116">
        <v>24312.94</v>
      </c>
      <c r="H13" s="117">
        <f>+D13/E13-1</f>
        <v>-0.39802957760063429</v>
      </c>
      <c r="I13" s="118">
        <f t="shared" si="5"/>
        <v>-0.28157872315070132</v>
      </c>
      <c r="J13" s="119">
        <f t="shared" si="0"/>
        <v>-2.1954975416383138E-2</v>
      </c>
      <c r="K13" s="120">
        <f t="shared" si="1"/>
        <v>-15723.04</v>
      </c>
      <c r="L13" s="121">
        <f t="shared" si="2"/>
        <v>-9320.0228199999983</v>
      </c>
      <c r="M13" s="122">
        <f t="shared" si="3"/>
        <v>-533.78999999999724</v>
      </c>
    </row>
    <row r="14" spans="2:13" ht="18.75" x14ac:dyDescent="0.3">
      <c r="B14" s="151" t="s">
        <v>20</v>
      </c>
      <c r="C14" s="152">
        <v>5352.11</v>
      </c>
      <c r="D14" s="114">
        <v>5678.86</v>
      </c>
      <c r="E14" s="115">
        <v>7295.78</v>
      </c>
      <c r="F14" s="115">
        <v>8083</v>
      </c>
      <c r="G14" s="116">
        <v>8411.6299999999992</v>
      </c>
      <c r="H14" s="103">
        <f t="shared" si="4"/>
        <v>-0.22162400730285181</v>
      </c>
      <c r="I14" s="104">
        <f t="shared" si="5"/>
        <v>-0.29743164666584188</v>
      </c>
      <c r="J14" s="105">
        <f t="shared" si="0"/>
        <v>-0.32487995786785673</v>
      </c>
      <c r="K14" s="106">
        <f t="shared" si="1"/>
        <v>-1616.92</v>
      </c>
      <c r="L14" s="107">
        <f t="shared" si="2"/>
        <v>-2404.1400000000003</v>
      </c>
      <c r="M14" s="108">
        <f t="shared" si="3"/>
        <v>-2732.7699999999995</v>
      </c>
    </row>
    <row r="15" spans="2:13" ht="18.75" x14ac:dyDescent="0.3">
      <c r="B15" s="153" t="s">
        <v>23</v>
      </c>
      <c r="C15" s="152">
        <v>3409.68</v>
      </c>
      <c r="D15" s="114">
        <v>3642.44</v>
      </c>
      <c r="E15" s="123">
        <v>3696.43</v>
      </c>
      <c r="F15" s="123">
        <v>2479.5300000000002</v>
      </c>
      <c r="G15" s="123">
        <v>3838.8</v>
      </c>
      <c r="H15" s="103">
        <f t="shared" si="4"/>
        <v>-1.460598469333918E-2</v>
      </c>
      <c r="I15" s="124">
        <f t="shared" si="5"/>
        <v>0.46900420644234986</v>
      </c>
      <c r="J15" s="105">
        <f t="shared" si="0"/>
        <v>-5.1151401479629044E-2</v>
      </c>
      <c r="K15" s="106">
        <f t="shared" si="1"/>
        <v>-53.989999999999782</v>
      </c>
      <c r="L15" s="125">
        <f t="shared" si="2"/>
        <v>1162.9099999999999</v>
      </c>
      <c r="M15" s="108">
        <f t="shared" si="3"/>
        <v>-196.36000000000013</v>
      </c>
    </row>
    <row r="16" spans="2:13" ht="18.75" x14ac:dyDescent="0.3">
      <c r="B16" s="151" t="s">
        <v>21</v>
      </c>
      <c r="C16" s="152">
        <v>39338.93</v>
      </c>
      <c r="D16" s="114">
        <v>43856.49</v>
      </c>
      <c r="E16" s="115">
        <v>21435.43</v>
      </c>
      <c r="F16" s="115">
        <v>18442.79</v>
      </c>
      <c r="G16" s="116">
        <v>4494.3599999999997</v>
      </c>
      <c r="H16" s="126">
        <f t="shared" si="4"/>
        <v>1.0459813495693808</v>
      </c>
      <c r="I16" s="124">
        <f t="shared" si="5"/>
        <v>1.377974807499299</v>
      </c>
      <c r="J16" s="127">
        <f t="shared" si="0"/>
        <v>8.7581168397725158</v>
      </c>
      <c r="K16" s="128">
        <f t="shared" si="1"/>
        <v>22421.059999999998</v>
      </c>
      <c r="L16" s="125">
        <f t="shared" si="2"/>
        <v>25413.699999999997</v>
      </c>
      <c r="M16" s="129">
        <f t="shared" si="3"/>
        <v>39362.129999999997</v>
      </c>
    </row>
    <row r="17" spans="1:13" ht="19.5" thickBot="1" x14ac:dyDescent="0.35">
      <c r="B17" s="151" t="s">
        <v>22</v>
      </c>
      <c r="C17" s="152">
        <v>15137.79</v>
      </c>
      <c r="D17" s="114">
        <v>16776.14</v>
      </c>
      <c r="E17" s="115">
        <v>14819.33</v>
      </c>
      <c r="F17" s="115">
        <v>15015.37</v>
      </c>
      <c r="G17" s="116">
        <v>15163.76</v>
      </c>
      <c r="H17" s="126">
        <f t="shared" si="4"/>
        <v>0.13204443115849362</v>
      </c>
      <c r="I17" s="124">
        <f t="shared" si="5"/>
        <v>0.11726450963246315</v>
      </c>
      <c r="J17" s="127">
        <f t="shared" si="0"/>
        <v>0.10633114741990113</v>
      </c>
      <c r="K17" s="128">
        <f t="shared" si="1"/>
        <v>1956.8099999999995</v>
      </c>
      <c r="L17" s="125">
        <f t="shared" si="2"/>
        <v>1760.7699999999986</v>
      </c>
      <c r="M17" s="129">
        <f t="shared" si="3"/>
        <v>1612.3799999999992</v>
      </c>
    </row>
    <row r="18" spans="1:13" ht="19.5" thickBot="1" x14ac:dyDescent="0.35">
      <c r="B18" s="154" t="s">
        <v>26</v>
      </c>
      <c r="C18" s="155">
        <f>SUM(C13:C17)</f>
        <v>85125.53</v>
      </c>
      <c r="D18" s="130">
        <f>SUM(D13:D17)</f>
        <v>93733.08</v>
      </c>
      <c r="E18" s="131">
        <f>SUM(E13:E17)</f>
        <v>86749.16</v>
      </c>
      <c r="F18" s="131">
        <f>SUM(F13:F17)</f>
        <v>77119.862819999995</v>
      </c>
      <c r="G18" s="132">
        <f>SUM(G13:G17)</f>
        <v>56221.490000000005</v>
      </c>
      <c r="H18" s="126">
        <f t="shared" si="4"/>
        <v>8.0507061970398253E-2</v>
      </c>
      <c r="I18" s="124">
        <f t="shared" si="5"/>
        <v>0.21542073043848298</v>
      </c>
      <c r="J18" s="127">
        <f t="shared" si="0"/>
        <v>0.66721088324055433</v>
      </c>
      <c r="K18" s="133">
        <f t="shared" si="1"/>
        <v>6983.9199999999983</v>
      </c>
      <c r="L18" s="134">
        <f t="shared" si="2"/>
        <v>16613.217180000007</v>
      </c>
      <c r="M18" s="134">
        <f t="shared" si="3"/>
        <v>37511.589999999997</v>
      </c>
    </row>
    <row r="19" spans="1:13" ht="38.25" thickBot="1" x14ac:dyDescent="0.3">
      <c r="B19" s="156" t="s">
        <v>62</v>
      </c>
      <c r="C19" s="157">
        <f>C12+C18</f>
        <v>116250.44399999999</v>
      </c>
      <c r="D19" s="135">
        <f>D12+D18</f>
        <v>133275.174</v>
      </c>
      <c r="E19" s="136">
        <f>E12+E18</f>
        <v>202414.14500000002</v>
      </c>
      <c r="F19" s="136">
        <f>F12+F18</f>
        <v>145473.05932</v>
      </c>
      <c r="G19" s="136">
        <f>G12+G18</f>
        <v>158058.58600000001</v>
      </c>
      <c r="H19" s="137">
        <f t="shared" si="4"/>
        <v>-0.34157183530824886</v>
      </c>
      <c r="I19" s="137">
        <f t="shared" si="5"/>
        <v>-8.3849788936988467E-2</v>
      </c>
      <c r="J19" s="137">
        <f t="shared" si="0"/>
        <v>-0.156798897340509</v>
      </c>
      <c r="K19" s="138">
        <f t="shared" si="1"/>
        <v>-69138.97100000002</v>
      </c>
      <c r="L19" s="139">
        <f t="shared" si="2"/>
        <v>-12197.885320000001</v>
      </c>
      <c r="M19" s="139">
        <f t="shared" si="3"/>
        <v>-24783.412000000011</v>
      </c>
    </row>
    <row r="20" spans="1:13" ht="18.75" x14ac:dyDescent="0.3">
      <c r="B20" s="158" t="s">
        <v>48</v>
      </c>
      <c r="C20" s="159"/>
      <c r="D20" s="140"/>
      <c r="E20" s="141">
        <v>248044.08040000001</v>
      </c>
      <c r="F20" s="141">
        <v>233879.3</v>
      </c>
      <c r="G20" s="141">
        <v>271615.8149</v>
      </c>
      <c r="H20" s="142"/>
      <c r="I20" s="142"/>
      <c r="J20" s="142"/>
      <c r="K20" s="143"/>
      <c r="L20" s="143"/>
      <c r="M20" s="143"/>
    </row>
    <row r="21" spans="1:13" ht="18.75" x14ac:dyDescent="0.3">
      <c r="A21" s="23" t="s">
        <v>27</v>
      </c>
      <c r="B21" s="36"/>
      <c r="C21" s="37"/>
      <c r="D21" s="144"/>
      <c r="E21" s="144"/>
      <c r="F21" s="144"/>
      <c r="G21" s="144"/>
      <c r="H21" s="145"/>
      <c r="I21" s="145"/>
      <c r="J21" s="145"/>
      <c r="K21" s="146"/>
      <c r="L21" s="146"/>
      <c r="M21" s="146"/>
    </row>
    <row r="22" spans="1:13" x14ac:dyDescent="0.25">
      <c r="A22" t="s">
        <v>39</v>
      </c>
      <c r="B22" s="36"/>
      <c r="C22" s="37"/>
      <c r="D22" s="37"/>
      <c r="E22" s="37"/>
      <c r="F22" s="37"/>
      <c r="G22" s="37"/>
      <c r="H22" s="38"/>
      <c r="I22" s="38"/>
      <c r="J22" s="38"/>
      <c r="K22" s="39"/>
      <c r="L22" s="39"/>
      <c r="M22" s="39"/>
    </row>
    <row r="23" spans="1:13" ht="17.25" x14ac:dyDescent="0.3">
      <c r="B23" s="176"/>
      <c r="C23" s="176"/>
      <c r="D23" s="55"/>
      <c r="E23" s="41"/>
      <c r="F23" s="40"/>
      <c r="G23" s="21"/>
      <c r="H23" s="21"/>
      <c r="I23" s="38"/>
      <c r="J23" s="38"/>
      <c r="K23" s="39"/>
      <c r="L23" s="39"/>
      <c r="M23" s="39"/>
    </row>
    <row r="24" spans="1:13" ht="17.25" x14ac:dyDescent="0.3">
      <c r="B24" s="41"/>
      <c r="C24" s="40"/>
      <c r="D24" s="40"/>
      <c r="E24" s="54"/>
      <c r="F24" s="40"/>
      <c r="G24" s="21"/>
      <c r="H24" s="21"/>
      <c r="I24" s="38"/>
      <c r="J24" s="38"/>
      <c r="K24" s="39"/>
      <c r="L24" s="39"/>
      <c r="M24" s="39"/>
    </row>
    <row r="25" spans="1:13" ht="17.25" x14ac:dyDescent="0.3">
      <c r="C25" s="65"/>
      <c r="D25" s="31"/>
      <c r="E25" s="65"/>
      <c r="F25" s="21"/>
      <c r="G25" s="21"/>
      <c r="H25" s="21"/>
      <c r="I25" s="38"/>
      <c r="J25" s="38"/>
      <c r="K25" s="39"/>
      <c r="L25" s="39"/>
      <c r="M25" s="39"/>
    </row>
    <row r="26" spans="1:13" x14ac:dyDescent="0.25">
      <c r="E26" s="65"/>
    </row>
  </sheetData>
  <mergeCells count="5">
    <mergeCell ref="J2:K2"/>
    <mergeCell ref="H5:J6"/>
    <mergeCell ref="K5:M6"/>
    <mergeCell ref="B23:C23"/>
    <mergeCell ref="D5:G6"/>
  </mergeCells>
  <phoneticPr fontId="3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5:K25"/>
  <sheetViews>
    <sheetView showGridLines="0" topLeftCell="A4" zoomScaleNormal="100" workbookViewId="0">
      <selection activeCell="G21" sqref="G21"/>
    </sheetView>
  </sheetViews>
  <sheetFormatPr baseColWidth="10" defaultRowHeight="15" x14ac:dyDescent="0.25"/>
  <cols>
    <col min="1" max="1" width="5" customWidth="1"/>
    <col min="2" max="2" width="16.42578125" customWidth="1"/>
    <col min="3" max="3" width="36.7109375" customWidth="1"/>
    <col min="4" max="4" width="20.42578125" customWidth="1"/>
    <col min="5" max="5" width="3.140625" customWidth="1"/>
    <col min="6" max="6" width="17.85546875" customWidth="1"/>
    <col min="7" max="7" width="20.7109375" customWidth="1"/>
    <col min="8" max="8" width="14.42578125" customWidth="1"/>
    <col min="9" max="9" width="17" customWidth="1"/>
    <col min="10" max="10" width="14.140625" customWidth="1"/>
    <col min="11" max="11" width="15.7109375" customWidth="1"/>
  </cols>
  <sheetData>
    <row r="5" spans="2:11" ht="15.75" thickBot="1" x14ac:dyDescent="0.3"/>
    <row r="6" spans="2:11" ht="19.5" thickBot="1" x14ac:dyDescent="0.35">
      <c r="B6" s="189" t="s">
        <v>60</v>
      </c>
      <c r="C6" s="190"/>
      <c r="D6" s="191"/>
      <c r="E6" s="24"/>
      <c r="F6" s="24"/>
      <c r="G6" s="22"/>
      <c r="H6" s="22"/>
      <c r="I6" s="24"/>
      <c r="J6" s="5"/>
    </row>
    <row r="7" spans="2:11" ht="9.75" customHeight="1" thickBot="1" x14ac:dyDescent="0.35">
      <c r="B7" s="24"/>
      <c r="C7" s="24"/>
      <c r="D7" s="24"/>
      <c r="E7" s="24"/>
      <c r="F7" s="24"/>
      <c r="G7" s="24"/>
      <c r="H7" s="24"/>
      <c r="I7" s="24"/>
      <c r="J7" s="5"/>
    </row>
    <row r="8" spans="2:11" ht="18.75" x14ac:dyDescent="0.3">
      <c r="B8" s="183" t="s">
        <v>63</v>
      </c>
      <c r="C8" s="25" t="s">
        <v>13</v>
      </c>
      <c r="D8" s="26" t="s">
        <v>34</v>
      </c>
      <c r="E8" s="24"/>
      <c r="F8" s="24"/>
      <c r="G8" s="24"/>
      <c r="H8" s="24"/>
      <c r="I8" s="24"/>
      <c r="J8" s="5"/>
    </row>
    <row r="9" spans="2:11" ht="16.5" thickBot="1" x14ac:dyDescent="0.3">
      <c r="B9" s="184"/>
      <c r="C9" s="27" t="s">
        <v>14</v>
      </c>
      <c r="D9" s="28">
        <f>'Expo Limon Mercados acum sem 27'!D8</f>
        <v>12397.09</v>
      </c>
      <c r="E9" s="24"/>
      <c r="F9" s="51"/>
      <c r="G9" s="52"/>
      <c r="H9" s="53"/>
      <c r="I9" s="51"/>
      <c r="J9" s="51"/>
    </row>
    <row r="10" spans="2:11" ht="16.5" thickBot="1" x14ac:dyDescent="0.3">
      <c r="B10" s="184"/>
      <c r="C10" s="27" t="s">
        <v>15</v>
      </c>
      <c r="D10" s="28">
        <f>'Expo Limon Mercados acum sem 27'!D9</f>
        <v>3311.0639999999999</v>
      </c>
      <c r="E10" s="24"/>
      <c r="F10" s="51"/>
      <c r="G10" s="192" t="s">
        <v>54</v>
      </c>
      <c r="H10" s="193"/>
      <c r="I10" s="193"/>
      <c r="J10" s="193"/>
      <c r="K10" s="194"/>
    </row>
    <row r="11" spans="2:11" ht="18.75" customHeight="1" x14ac:dyDescent="0.25">
      <c r="B11" s="184"/>
      <c r="C11" s="27" t="s">
        <v>16</v>
      </c>
      <c r="D11" s="28">
        <f>'Expo Limon Mercados acum sem 27'!D10</f>
        <v>7394.19</v>
      </c>
      <c r="E11" s="24"/>
      <c r="F11" s="51"/>
      <c r="G11" s="51"/>
      <c r="J11" s="51"/>
    </row>
    <row r="12" spans="2:11" ht="16.5" thickBot="1" x14ac:dyDescent="0.3">
      <c r="B12" s="184"/>
      <c r="C12" s="27" t="s">
        <v>17</v>
      </c>
      <c r="D12" s="28">
        <f>'Expo Limon Mercados acum sem 27'!D11</f>
        <v>16439.75</v>
      </c>
      <c r="E12" s="24"/>
      <c r="F12" s="51"/>
      <c r="G12" s="51"/>
      <c r="H12" s="74" t="s">
        <v>53</v>
      </c>
      <c r="I12" s="73"/>
      <c r="J12" s="73" t="s">
        <v>44</v>
      </c>
      <c r="K12" s="74"/>
    </row>
    <row r="13" spans="2:11" ht="16.5" thickBot="1" x14ac:dyDescent="0.3">
      <c r="B13" s="184"/>
      <c r="C13" s="67" t="s">
        <v>18</v>
      </c>
      <c r="D13" s="77">
        <f>'Expo Limon Mercados acum sem 27'!D12</f>
        <v>39542.093999999997</v>
      </c>
      <c r="E13" s="24"/>
      <c r="F13" s="51"/>
      <c r="G13" s="71" t="s">
        <v>13</v>
      </c>
      <c r="H13" s="72" t="s">
        <v>34</v>
      </c>
      <c r="I13" s="84" t="s">
        <v>28</v>
      </c>
      <c r="J13" s="84" t="s">
        <v>34</v>
      </c>
      <c r="K13" s="85" t="s">
        <v>28</v>
      </c>
    </row>
    <row r="14" spans="2:11" ht="16.5" customHeight="1" thickBot="1" x14ac:dyDescent="0.3">
      <c r="B14" s="184"/>
      <c r="C14" s="29" t="s">
        <v>23</v>
      </c>
      <c r="D14" s="30">
        <f>'Expo Limon Mercados acum sem 27'!D15</f>
        <v>3642.44</v>
      </c>
      <c r="E14" s="24"/>
      <c r="F14" s="186" t="s">
        <v>61</v>
      </c>
      <c r="G14" s="68" t="s">
        <v>29</v>
      </c>
      <c r="H14" s="81">
        <f t="shared" ref="H14:H18" si="0">(I14*15)/1000</f>
        <v>17272.095000000001</v>
      </c>
      <c r="I14" s="86">
        <v>1151473</v>
      </c>
      <c r="J14" s="87">
        <f>(K14*15)/1000</f>
        <v>15608.504999999999</v>
      </c>
      <c r="K14" s="91">
        <v>1040567</v>
      </c>
    </row>
    <row r="15" spans="2:11" ht="16.5" thickBot="1" x14ac:dyDescent="0.3">
      <c r="B15" s="184"/>
      <c r="C15" s="29" t="s">
        <v>19</v>
      </c>
      <c r="D15" s="30">
        <f>'Expo Limon Mercados acum sem 27'!D13</f>
        <v>23779.15</v>
      </c>
      <c r="E15" s="24"/>
      <c r="F15" s="187"/>
      <c r="G15" s="69" t="s">
        <v>19</v>
      </c>
      <c r="H15" s="82">
        <f t="shared" si="0"/>
        <v>30530.294999999998</v>
      </c>
      <c r="I15" s="88">
        <v>2035353</v>
      </c>
      <c r="J15" s="89">
        <f t="shared" ref="J15:J18" si="1">(K15*15)/1000</f>
        <v>29243.325000000001</v>
      </c>
      <c r="K15" s="92">
        <v>1949555</v>
      </c>
    </row>
    <row r="16" spans="2:11" ht="16.5" thickBot="1" x14ac:dyDescent="0.3">
      <c r="B16" s="184"/>
      <c r="C16" s="29" t="s">
        <v>20</v>
      </c>
      <c r="D16" s="30">
        <f>'Expo Limon Mercados acum sem 27'!D14</f>
        <v>5678.86</v>
      </c>
      <c r="E16" s="24"/>
      <c r="F16" s="187"/>
      <c r="G16" s="69" t="s">
        <v>30</v>
      </c>
      <c r="H16" s="82">
        <f>(I16*15)/1000</f>
        <v>73449.434999999998</v>
      </c>
      <c r="I16" s="88">
        <v>4896629</v>
      </c>
      <c r="J16" s="89">
        <f t="shared" si="1"/>
        <v>64952.445</v>
      </c>
      <c r="K16" s="92">
        <v>4330163</v>
      </c>
    </row>
    <row r="17" spans="2:11" ht="16.5" thickBot="1" x14ac:dyDescent="0.3">
      <c r="B17" s="184"/>
      <c r="C17" s="29" t="s">
        <v>21</v>
      </c>
      <c r="D17" s="30">
        <f>'Expo Limon Mercados acum sem 27'!D16</f>
        <v>43856.49</v>
      </c>
      <c r="E17" s="24"/>
      <c r="F17" s="187"/>
      <c r="G17" s="69" t="s">
        <v>36</v>
      </c>
      <c r="H17" s="82">
        <f t="shared" si="0"/>
        <v>13105.32</v>
      </c>
      <c r="I17" s="88">
        <v>873688</v>
      </c>
      <c r="J17" s="89">
        <f t="shared" si="1"/>
        <v>12456.855</v>
      </c>
      <c r="K17" s="92">
        <v>830457</v>
      </c>
    </row>
    <row r="18" spans="2:11" ht="16.5" thickBot="1" x14ac:dyDescent="0.3">
      <c r="B18" s="184"/>
      <c r="C18" s="29" t="s">
        <v>36</v>
      </c>
      <c r="D18" s="30">
        <v>6152.2623999999996</v>
      </c>
      <c r="E18" s="24"/>
      <c r="F18" s="188"/>
      <c r="G18" s="70" t="s">
        <v>22</v>
      </c>
      <c r="H18" s="83">
        <f t="shared" si="0"/>
        <v>115139.04</v>
      </c>
      <c r="I18" s="160">
        <f>160978+108061+6041328+1365569</f>
        <v>7675936</v>
      </c>
      <c r="J18" s="90">
        <f t="shared" si="1"/>
        <v>110591.03999999999</v>
      </c>
      <c r="K18" s="93">
        <v>7372736</v>
      </c>
    </row>
    <row r="19" spans="2:11" ht="16.5" thickBot="1" x14ac:dyDescent="0.3">
      <c r="B19" s="185"/>
      <c r="C19" s="29" t="s">
        <v>37</v>
      </c>
      <c r="D19" s="30">
        <f>'Expo Limon Mercados acum sem 27'!D17-D18</f>
        <v>10623.8776</v>
      </c>
      <c r="E19" s="31"/>
      <c r="F19" s="51"/>
      <c r="G19" s="42" t="s">
        <v>6</v>
      </c>
      <c r="H19" s="161">
        <f>SUM(H14:H18)</f>
        <v>249496.185</v>
      </c>
      <c r="I19" s="162">
        <f>SUM(I14:I18)</f>
        <v>16633079</v>
      </c>
      <c r="J19" s="161">
        <f>SUM(J14:J18)</f>
        <v>232852.16999999998</v>
      </c>
      <c r="K19" s="163">
        <f>SUM(K14:K18)</f>
        <v>15523478</v>
      </c>
    </row>
    <row r="20" spans="2:11" ht="16.5" thickBot="1" x14ac:dyDescent="0.3">
      <c r="B20" s="24"/>
      <c r="C20" s="32" t="s">
        <v>35</v>
      </c>
      <c r="D20" s="33">
        <f>SUM(D14:D19)</f>
        <v>93733.080000000016</v>
      </c>
      <c r="E20" s="24"/>
      <c r="F20" s="51"/>
      <c r="G20" s="51"/>
      <c r="H20" s="2"/>
      <c r="I20" s="2"/>
      <c r="J20" s="2"/>
    </row>
    <row r="21" spans="2:11" ht="19.5" thickBot="1" x14ac:dyDescent="0.3">
      <c r="B21" s="24"/>
      <c r="C21" s="34" t="s">
        <v>6</v>
      </c>
      <c r="D21" s="94">
        <f>+D13+D20</f>
        <v>133275.174</v>
      </c>
      <c r="E21" s="24"/>
      <c r="I21" s="80"/>
      <c r="J21" s="51"/>
    </row>
    <row r="22" spans="2:11" ht="19.5" thickTop="1" x14ac:dyDescent="0.3">
      <c r="B22" s="5"/>
      <c r="C22" s="5"/>
      <c r="D22" s="5"/>
      <c r="E22" s="5"/>
      <c r="F22" s="79"/>
      <c r="G22" s="79"/>
      <c r="H22" s="79"/>
      <c r="I22" s="79"/>
      <c r="J22" s="51"/>
    </row>
    <row r="23" spans="2:11" ht="15.75" x14ac:dyDescent="0.25">
      <c r="B23" s="23" t="s">
        <v>38</v>
      </c>
      <c r="C23" s="36"/>
      <c r="D23" s="37"/>
      <c r="E23" s="37"/>
      <c r="F23" s="23" t="s">
        <v>27</v>
      </c>
    </row>
    <row r="24" spans="2:11" ht="18.75" x14ac:dyDescent="0.3">
      <c r="B24" t="s">
        <v>40</v>
      </c>
      <c r="C24" s="36"/>
      <c r="D24" s="37"/>
      <c r="E24" s="37"/>
      <c r="F24" t="s">
        <v>50</v>
      </c>
      <c r="G24" s="36"/>
      <c r="H24" s="5"/>
      <c r="I24" s="5"/>
      <c r="J24" s="5"/>
      <c r="K24" s="23"/>
    </row>
    <row r="25" spans="2:11" ht="15.75" x14ac:dyDescent="0.25">
      <c r="G25" s="36"/>
    </row>
  </sheetData>
  <mergeCells count="4">
    <mergeCell ref="B8:B19"/>
    <mergeCell ref="F14:F18"/>
    <mergeCell ref="B6:D6"/>
    <mergeCell ref="G10:K10"/>
  </mergeCells>
  <pageMargins left="0.7" right="0.7" top="0.75" bottom="0.75" header="0.3" footer="0.3"/>
  <pageSetup paperSize="9" orientation="portrait" r:id="rId1"/>
  <ignoredErrors>
    <ignoredError sqref="I1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H17"/>
  <sheetViews>
    <sheetView showGridLines="0" zoomScaleNormal="100" workbookViewId="0">
      <selection activeCell="E20" sqref="E20"/>
    </sheetView>
  </sheetViews>
  <sheetFormatPr baseColWidth="10" defaultRowHeight="15" x14ac:dyDescent="0.25"/>
  <cols>
    <col min="1" max="1" width="6.5703125" customWidth="1"/>
    <col min="2" max="2" width="16.7109375" customWidth="1"/>
    <col min="3" max="4" width="14.7109375" customWidth="1"/>
    <col min="5" max="5" width="15.85546875" customWidth="1"/>
    <col min="6" max="6" width="16.140625" customWidth="1"/>
  </cols>
  <sheetData>
    <row r="1" spans="1:8" ht="15.75" x14ac:dyDescent="0.25">
      <c r="B1" s="24"/>
      <c r="C1" s="24"/>
      <c r="D1" s="24"/>
      <c r="E1" s="24"/>
      <c r="F1" s="24"/>
    </row>
    <row r="2" spans="1:8" ht="15.75" x14ac:dyDescent="0.25">
      <c r="B2" s="22" t="s">
        <v>64</v>
      </c>
      <c r="C2" s="22"/>
      <c r="D2" s="22"/>
      <c r="E2" s="22"/>
      <c r="F2" s="24"/>
    </row>
    <row r="3" spans="1:8" ht="16.5" thickBot="1" x14ac:dyDescent="0.3">
      <c r="B3" s="22"/>
      <c r="C3" s="22"/>
      <c r="D3" s="22"/>
      <c r="E3" s="22"/>
      <c r="F3" s="24"/>
    </row>
    <row r="4" spans="1:8" ht="16.5" thickBot="1" x14ac:dyDescent="0.3">
      <c r="B4" s="47"/>
      <c r="C4" s="48"/>
      <c r="D4" s="48"/>
      <c r="E4" s="49" t="s">
        <v>42</v>
      </c>
      <c r="F4" s="50" t="s">
        <v>43</v>
      </c>
    </row>
    <row r="5" spans="1:8" ht="15.75" x14ac:dyDescent="0.25">
      <c r="B5" s="197" t="s">
        <v>23</v>
      </c>
      <c r="C5" s="43" t="s">
        <v>32</v>
      </c>
      <c r="D5" s="44">
        <f>'Cargas RSA y ARG'!D14</f>
        <v>3642.44</v>
      </c>
      <c r="E5" s="199">
        <f>D5/D6-1</f>
        <v>-0.78911417520572924</v>
      </c>
      <c r="F5" s="195">
        <f>D5-D6</f>
        <v>-13629.655000000001</v>
      </c>
    </row>
    <row r="6" spans="1:8" ht="16.5" thickBot="1" x14ac:dyDescent="0.3">
      <c r="B6" s="198"/>
      <c r="C6" s="45" t="s">
        <v>33</v>
      </c>
      <c r="D6" s="46">
        <f>'Cargas RSA y ARG'!H14</f>
        <v>17272.095000000001</v>
      </c>
      <c r="E6" s="200"/>
      <c r="F6" s="196"/>
      <c r="H6" s="66"/>
    </row>
    <row r="7" spans="1:8" ht="15.75" x14ac:dyDescent="0.25">
      <c r="B7" s="197" t="s">
        <v>30</v>
      </c>
      <c r="C7" s="43" t="s">
        <v>32</v>
      </c>
      <c r="D7" s="44">
        <f>'Cargas RSA y ARG'!D13</f>
        <v>39542.093999999997</v>
      </c>
      <c r="E7" s="199">
        <f t="shared" ref="E7:E13" si="0">D7/D8-1</f>
        <v>-0.46164195817163201</v>
      </c>
      <c r="F7" s="195">
        <f t="shared" ref="F7" si="1">D7-D8</f>
        <v>-33907.341</v>
      </c>
    </row>
    <row r="8" spans="1:8" ht="16.5" customHeight="1" thickBot="1" x14ac:dyDescent="0.3">
      <c r="B8" s="198"/>
      <c r="C8" s="45" t="s">
        <v>33</v>
      </c>
      <c r="D8" s="46">
        <f>'Cargas RSA y ARG'!H16</f>
        <v>73449.434999999998</v>
      </c>
      <c r="E8" s="200"/>
      <c r="F8" s="196"/>
    </row>
    <row r="9" spans="1:8" ht="15.75" x14ac:dyDescent="0.25">
      <c r="B9" s="197" t="s">
        <v>19</v>
      </c>
      <c r="C9" s="43" t="s">
        <v>32</v>
      </c>
      <c r="D9" s="44">
        <f>'Cargas RSA y ARG'!D15</f>
        <v>23779.15</v>
      </c>
      <c r="E9" s="199">
        <f t="shared" si="0"/>
        <v>-0.2211293732995373</v>
      </c>
      <c r="F9" s="195">
        <f t="shared" ref="F9" si="2">D9-D10</f>
        <v>-6751.1449999999968</v>
      </c>
    </row>
    <row r="10" spans="1:8" ht="16.5" customHeight="1" thickBot="1" x14ac:dyDescent="0.3">
      <c r="B10" s="198"/>
      <c r="C10" s="45" t="s">
        <v>33</v>
      </c>
      <c r="D10" s="46">
        <f>'Cargas RSA y ARG'!H15</f>
        <v>30530.294999999998</v>
      </c>
      <c r="E10" s="200"/>
      <c r="F10" s="196"/>
    </row>
    <row r="11" spans="1:8" ht="15.75" x14ac:dyDescent="0.25">
      <c r="B11" s="197" t="s">
        <v>36</v>
      </c>
      <c r="C11" s="43" t="s">
        <v>32</v>
      </c>
      <c r="D11" s="44">
        <f>'Cargas RSA y ARG'!D18</f>
        <v>6152.2623999999996</v>
      </c>
      <c r="E11" s="199">
        <f t="shared" si="0"/>
        <v>-0.53055229479325949</v>
      </c>
      <c r="F11" s="195">
        <f t="shared" ref="F11" si="3">D11-D12</f>
        <v>-6953.0576000000001</v>
      </c>
    </row>
    <row r="12" spans="1:8" ht="16.5" thickBot="1" x14ac:dyDescent="0.3">
      <c r="B12" s="198"/>
      <c r="C12" s="45" t="s">
        <v>33</v>
      </c>
      <c r="D12" s="46">
        <f>'Cargas RSA y ARG'!H17</f>
        <v>13105.32</v>
      </c>
      <c r="E12" s="200"/>
      <c r="F12" s="196"/>
    </row>
    <row r="13" spans="1:8" ht="15.75" x14ac:dyDescent="0.25">
      <c r="B13" s="197" t="s">
        <v>31</v>
      </c>
      <c r="C13" s="43" t="s">
        <v>32</v>
      </c>
      <c r="D13" s="44">
        <f>'Cargas RSA y ARG'!D19</f>
        <v>10623.8776</v>
      </c>
      <c r="E13" s="199">
        <f t="shared" si="0"/>
        <v>-0.90773001407689347</v>
      </c>
      <c r="F13" s="195">
        <f t="shared" ref="F13" si="4">D13-D14</f>
        <v>-104515.1624</v>
      </c>
    </row>
    <row r="14" spans="1:8" ht="16.5" thickBot="1" x14ac:dyDescent="0.3">
      <c r="B14" s="198"/>
      <c r="C14" s="45" t="s">
        <v>33</v>
      </c>
      <c r="D14" s="46">
        <f>'Cargas RSA y ARG'!H18</f>
        <v>115139.04</v>
      </c>
      <c r="E14" s="200"/>
      <c r="F14" s="196"/>
    </row>
    <row r="15" spans="1:8" ht="18.75" x14ac:dyDescent="0.3">
      <c r="B15" s="5"/>
      <c r="C15" s="5"/>
      <c r="D15" s="5"/>
      <c r="E15" s="5"/>
    </row>
    <row r="16" spans="1:8" ht="18.75" x14ac:dyDescent="0.3">
      <c r="A16" s="23" t="s">
        <v>38</v>
      </c>
      <c r="B16" s="36"/>
      <c r="C16" s="5"/>
      <c r="D16" s="5"/>
      <c r="E16" s="5"/>
    </row>
    <row r="17" spans="1:2" ht="15.75" x14ac:dyDescent="0.25">
      <c r="A17" t="s">
        <v>49</v>
      </c>
      <c r="B17" s="36"/>
    </row>
  </sheetData>
  <mergeCells count="15">
    <mergeCell ref="E5:E6"/>
    <mergeCell ref="E7:E8"/>
    <mergeCell ref="E9:E10"/>
    <mergeCell ref="E11:E12"/>
    <mergeCell ref="E13:E14"/>
    <mergeCell ref="B5:B6"/>
    <mergeCell ref="B7:B8"/>
    <mergeCell ref="B9:B10"/>
    <mergeCell ref="B11:B12"/>
    <mergeCell ref="B13:B14"/>
    <mergeCell ref="F5:F6"/>
    <mergeCell ref="F7:F8"/>
    <mergeCell ref="F9:F10"/>
    <mergeCell ref="F11:F12"/>
    <mergeCell ref="F13:F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Expo Arg Citricos a sem 27</vt:lpstr>
      <vt:lpstr>Expo Limon Mercados acum sem 27</vt:lpstr>
      <vt:lpstr>Cargas RSA y ARG</vt:lpstr>
      <vt:lpstr>Comparativo expo RSA y ARG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Full name</cp:lastModifiedBy>
  <dcterms:created xsi:type="dcterms:W3CDTF">2021-06-04T16:14:07Z</dcterms:created>
  <dcterms:modified xsi:type="dcterms:W3CDTF">2021-07-14T13:16:59Z</dcterms:modified>
</cp:coreProperties>
</file>